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510" windowWidth="14445" windowHeight="9795" activeTab="0"/>
  </bookViews>
  <sheets>
    <sheet name="Исполнение доходов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'Исполнение доходов'!$6:$6</definedName>
    <definedName name="_xlnm.Print_Area" localSheetId="0">'Исполнение доходов'!$A$1:$K$96</definedName>
  </definedNames>
  <calcPr fullCalcOnLoad="1"/>
</workbook>
</file>

<file path=xl/sharedStrings.xml><?xml version="1.0" encoding="utf-8"?>
<sst xmlns="http://schemas.openxmlformats.org/spreadsheetml/2006/main" count="129" uniqueCount="126">
  <si>
    <t>0тчет 2014        года</t>
  </si>
  <si>
    <t>факт</t>
  </si>
  <si>
    <t>% исп.</t>
  </si>
  <si>
    <t>Оценка</t>
  </si>
  <si>
    <t>Наименование доходов</t>
  </si>
  <si>
    <t>на 01.10.14.</t>
  </si>
  <si>
    <t>на 01.10.15.</t>
  </si>
  <si>
    <t>по нормат</t>
  </si>
  <si>
    <t>по сред.м</t>
  </si>
  <si>
    <t xml:space="preserve">1 00 00000 00 0000 000  </t>
  </si>
  <si>
    <t xml:space="preserve">НАЛОГОВЫЕ И НЕНАЛОГОВЫЕ ДОХОДЫ             </t>
  </si>
  <si>
    <t xml:space="preserve">1 01 02000 01 0000 110  </t>
  </si>
  <si>
    <t>НДФЛ</t>
  </si>
  <si>
    <t>1 01 02010 01 0000 110</t>
  </si>
  <si>
    <t>1 01 02020 01 0000 110</t>
  </si>
  <si>
    <t>1 01 02030 01 0000 110</t>
  </si>
  <si>
    <t>1 01 02040 01 0000 110</t>
  </si>
  <si>
    <t>1 03 00000 00 0000 000</t>
  </si>
  <si>
    <t>Акцизы</t>
  </si>
  <si>
    <t>1 03 02230 01 0000 110</t>
  </si>
  <si>
    <t>1 03 02240 01 0000 110</t>
  </si>
  <si>
    <t>1 03 02250 01 0000 110</t>
  </si>
  <si>
    <t>1 03 02260 01 0000 110</t>
  </si>
  <si>
    <t xml:space="preserve">1 05 00000 00 0000 000  </t>
  </si>
  <si>
    <t>НАЛОГИ НА СОВОКУПНЫЙ ДОХОД</t>
  </si>
  <si>
    <t>1 05 01000 01 0000 110</t>
  </si>
  <si>
    <t>Упрашенка</t>
  </si>
  <si>
    <t>1 05 01011 01 0000 110</t>
  </si>
  <si>
    <t>1 05 01012 01 0000 110</t>
  </si>
  <si>
    <t>1 05 01021 01 0000 110</t>
  </si>
  <si>
    <t>1 05 01022 01 0000 110</t>
  </si>
  <si>
    <t>1 05 01050 01 0000 110</t>
  </si>
  <si>
    <t>1 05 02000 02 0000 110</t>
  </si>
  <si>
    <t>ЕНВД</t>
  </si>
  <si>
    <t>1 05 02010 02 0000 110</t>
  </si>
  <si>
    <t>1 05 02020 02 0000 110</t>
  </si>
  <si>
    <t>1 05 03000 01 0000 110</t>
  </si>
  <si>
    <t>ЕСХН</t>
  </si>
  <si>
    <t>1 05 03010 01 0000 110</t>
  </si>
  <si>
    <t>1 05 03020 01 0000 110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</si>
  <si>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</si>
  <si>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</si>
  <si>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</si>
  <si>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</si>
  <si>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1 06 04011 02 0000 110</t>
  </si>
  <si>
    <t>1 06 04012 02 0000 110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</si>
  <si>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</si>
  <si>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</si>
  <si>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</si>
  <si>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</si>
  <si>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1 06 06023 05 0000 110</t>
  </si>
  <si>
    <t>1 06 01000 00 0000 000</t>
  </si>
  <si>
    <t>Налог на имущество физ лиц</t>
  </si>
  <si>
    <t>1 06 01030 05 0000 110</t>
  </si>
  <si>
    <t>1 06 06000 00 0000 000</t>
  </si>
  <si>
    <t>Налог на землю</t>
  </si>
  <si>
    <t>1 06 06033 05 0000 110</t>
  </si>
  <si>
    <t>1 06 06033 10 0000 110</t>
  </si>
  <si>
    <t>Юр лиц</t>
  </si>
  <si>
    <t>1 06 06043 05 0000 110</t>
  </si>
  <si>
    <t>1 06 06043 10 0000 110</t>
  </si>
  <si>
    <t>Физ лиц</t>
  </si>
  <si>
    <t xml:space="preserve">1 08 00000 00 0000 000  </t>
  </si>
  <si>
    <t>ГОСУДАРСТВЕННАЯ ПОШЛИНА</t>
  </si>
  <si>
    <t>1 08 03010 01 0000 110</t>
  </si>
  <si>
    <t xml:space="preserve">Государственная пошлина по делам, рассматриваемым в судах общей юрисдикции, мировыми судьями </t>
  </si>
  <si>
    <t>1 08 07150 01 0000 110</t>
  </si>
  <si>
    <t>1 09 00000 00 0000 000</t>
  </si>
  <si>
    <t>1 09 04053 10 0000 110</t>
  </si>
  <si>
    <t>1 09 07053 05 0000 110</t>
  </si>
  <si>
    <t>1 09 04050 10 0000 110</t>
  </si>
  <si>
    <t>1 09 11020 02 0000 110</t>
  </si>
  <si>
    <t xml:space="preserve">1 11 05000 00 0000 120  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</si>
  <si>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</si>
  <si>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</si>
  <si>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</si>
  <si>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1 11 05013 10 0000 120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</si>
  <si>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</si>
  <si>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</si>
  <si>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1 11 05025 10 0000 120</t>
  </si>
  <si>
    <t xml:space="preserve">1 12 00000 00 0000 000  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</si>
  <si>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</si>
  <si>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</si>
  <si>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</si>
  <si>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</si>
  <si>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</si>
  <si>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</si>
  <si>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</si>
  <si>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</si>
  <si>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</si>
  <si>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</si>
  <si>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</si>
  <si>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 xml:space="preserve">1 13 00000 00 0000 000 </t>
  </si>
  <si>
    <t xml:space="preserve"> Прочие доходы от оказания платных услуг и компенсации затрат государства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</si>
  <si>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</si>
  <si>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</si>
  <si>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1 13 02995 05 0000 130 </t>
  </si>
  <si>
    <t>1 13 02995 10 0000 130</t>
  </si>
  <si>
    <t>1 14 00000 00 0000 000</t>
  </si>
  <si>
    <t>ДОХОДЫ ОТ ПРОДАЖИ МАТЕРИАЛЬНЫХ И НЕМАТЕРИАЛЬНЫХ АКТИВОВ</t>
  </si>
  <si>
    <t xml:space="preserve">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</si>
  <si>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</si>
  <si>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1 14 02053 10 0000 410</t>
  </si>
  <si>
    <t xml:space="preserve"> 1 14 06025 05 0000 410</t>
  </si>
  <si>
    <t xml:space="preserve">1 16 00000 00 0000 000  </t>
  </si>
  <si>
    <t>ШТРАФЫ, САНКЦИИ, ВОЗМЕЩЕНИЕ УЩЕРБА</t>
  </si>
  <si>
    <t>1 16 03010 01 0000 140</t>
  </si>
  <si>
    <t>1 16 03030 01 0000 140</t>
  </si>
  <si>
    <t>1 16 06000 01 0000 140</t>
  </si>
  <si>
    <t>1 16 08000 01 0000 140</t>
  </si>
  <si>
    <t xml:space="preserve">1 16 21050 05 0000 140 </t>
  </si>
  <si>
    <t>1 16 23051 05 0000 140</t>
  </si>
  <si>
    <t>1 16 25010 01 0000 140</t>
  </si>
  <si>
    <t>1 16 25030 01 0000 140</t>
  </si>
  <si>
    <t>1 16 25050 01 0000 140</t>
  </si>
  <si>
    <t>1 16 25060 01 0000 140</t>
  </si>
  <si>
    <t>1 16 28000 01 0000 140</t>
  </si>
  <si>
    <t>1 16 30000 01 0000 140</t>
  </si>
  <si>
    <t>1 16 33050 05 0000 140</t>
  </si>
  <si>
    <t>1 16 41000 05 0000 140</t>
  </si>
  <si>
    <t>1 16 43000 05 0000 140</t>
  </si>
  <si>
    <t>1 16 45000 05 0000 140</t>
  </si>
  <si>
    <t>1 16 90050 05 0000 140</t>
  </si>
  <si>
    <t>1 17 01050 10 0000 180</t>
  </si>
  <si>
    <r>
      <rPr>
        <sz val="12"/>
        <rFont val="Times New Roman"/>
        <family val="1"/>
      </rPr>
      <t xml:space="preserve">Начальник отдела доходов                                __________________                                М.М. Астамиров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</t>
    </r>
  </si>
  <si>
    <t>Оценка ожидаемого исполнения консолидированного бюджета Надтеречного муниципального района по доходам  на 2015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</si>
</sst>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"/>
    <numFmt numFmtId="175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Courier New"/>
      <family val="3"/>
    </font>
    <font>
      <sz val="12"/>
      <name val="Times New Roman"/>
      <family val="1"/>
    </font>
    <font>
      <sz val="7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 horizontal="right" vertical="top"/>
      <protection hidden="1"/>
    </xf>
    <xf numFmtId="0" fontId="4" fillId="0" borderId="0" xfId="53" applyNumberFormat="1" applyFont="1" applyFill="1" applyAlignment="1" applyProtection="1">
      <alignment vertical="top"/>
      <protection hidden="1"/>
    </xf>
    <xf numFmtId="0" fontId="2" fillId="0" borderId="0" xfId="53">
      <alignment/>
      <protection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 vertical="top"/>
      <protection hidden="1"/>
    </xf>
    <xf numFmtId="0" fontId="3" fillId="0" borderId="0" xfId="53" applyFont="1" applyFill="1" applyAlignment="1" applyProtection="1">
      <alignment horizontal="center" vertical="top"/>
      <protection hidden="1"/>
    </xf>
    <xf numFmtId="172" fontId="2" fillId="0" borderId="0" xfId="53" applyNumberFormat="1">
      <alignment/>
      <protection/>
    </xf>
    <xf numFmtId="0" fontId="6" fillId="0" borderId="10" xfId="53" applyFont="1" applyBorder="1" applyAlignment="1" applyProtection="1">
      <alignment horizontal="left" vertical="top"/>
      <protection hidden="1"/>
    </xf>
    <xf numFmtId="0" fontId="7" fillId="0" borderId="10" xfId="53" applyFont="1" applyBorder="1" applyAlignment="1" applyProtection="1">
      <alignment horizontal="center" vertical="center"/>
      <protection hidden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vertical="center"/>
      <protection/>
    </xf>
    <xf numFmtId="173" fontId="9" fillId="0" borderId="10" xfId="53" applyNumberFormat="1" applyFont="1" applyFill="1" applyBorder="1" applyAlignment="1" applyProtection="1">
      <alignment horizontal="right" vertical="center"/>
      <protection hidden="1"/>
    </xf>
    <xf numFmtId="173" fontId="7" fillId="0" borderId="0" xfId="53" applyNumberFormat="1" applyFont="1" applyFill="1" applyBorder="1" applyAlignment="1" applyProtection="1">
      <alignment horizontal="right" vertical="center" wrapText="1"/>
      <protection hidden="1"/>
    </xf>
    <xf numFmtId="174" fontId="7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53" applyFont="1">
      <alignment/>
      <protection/>
    </xf>
    <xf numFmtId="0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wrapText="1"/>
      <protection/>
    </xf>
    <xf numFmtId="173" fontId="4" fillId="0" borderId="10" xfId="52" applyNumberFormat="1" applyFont="1" applyBorder="1" applyAlignment="1">
      <alignment horizontal="right"/>
      <protection/>
    </xf>
    <xf numFmtId="173" fontId="4" fillId="0" borderId="10" xfId="52" applyNumberFormat="1" applyFont="1" applyBorder="1" applyAlignment="1">
      <alignment horizontal="right" vertical="center"/>
      <protection/>
    </xf>
    <xf numFmtId="173" fontId="4" fillId="0" borderId="10" xfId="52" applyNumberFormat="1" applyFont="1" applyFill="1" applyBorder="1" applyAlignment="1">
      <alignment horizontal="right" vertical="center"/>
      <protection/>
    </xf>
    <xf numFmtId="173" fontId="4" fillId="0" borderId="10" xfId="53" applyNumberFormat="1" applyFont="1" applyFill="1" applyBorder="1" applyAlignment="1" applyProtection="1">
      <alignment horizontal="right" vertical="center"/>
      <protection hidden="1"/>
    </xf>
    <xf numFmtId="173" fontId="2" fillId="0" borderId="0" xfId="53" applyNumberFormat="1" applyBorder="1">
      <alignment/>
      <protection/>
    </xf>
    <xf numFmtId="0" fontId="2" fillId="0" borderId="0" xfId="53" applyBorder="1">
      <alignment/>
      <protection/>
    </xf>
    <xf numFmtId="174" fontId="2" fillId="0" borderId="0" xfId="53" applyNumberFormat="1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justify" vertical="top" wrapText="1"/>
      <protection/>
    </xf>
    <xf numFmtId="173" fontId="4" fillId="0" borderId="10" xfId="52" applyNumberFormat="1" applyFont="1" applyBorder="1" applyAlignment="1">
      <alignment horizontal="right" vertical="top"/>
      <protection/>
    </xf>
    <xf numFmtId="174" fontId="2" fillId="0" borderId="0" xfId="53" applyNumberFormat="1" applyBorder="1">
      <alignment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173" fontId="9" fillId="0" borderId="10" xfId="52" applyNumberFormat="1" applyFont="1" applyBorder="1" applyAlignment="1">
      <alignment horizontal="right" vertical="top"/>
      <protection/>
    </xf>
    <xf numFmtId="173" fontId="9" fillId="0" borderId="10" xfId="52" applyNumberFormat="1" applyFont="1" applyFill="1" applyBorder="1" applyAlignment="1">
      <alignment horizontal="right" vertical="top"/>
      <protection/>
    </xf>
    <xf numFmtId="173" fontId="10" fillId="0" borderId="0" xfId="53" applyNumberFormat="1" applyFont="1" applyBorder="1">
      <alignment/>
      <protection/>
    </xf>
    <xf numFmtId="0" fontId="10" fillId="0" borderId="0" xfId="53" applyFont="1" applyBorder="1">
      <alignment/>
      <protection/>
    </xf>
    <xf numFmtId="174" fontId="10" fillId="0" borderId="0" xfId="53" applyNumberFormat="1" applyFont="1" applyBorder="1">
      <alignment/>
      <protection/>
    </xf>
    <xf numFmtId="173" fontId="4" fillId="0" borderId="10" xfId="52" applyNumberFormat="1" applyFont="1" applyFill="1" applyBorder="1" applyAlignment="1">
      <alignment horizontal="right" vertical="center" wrapText="1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173" fontId="9" fillId="0" borderId="10" xfId="52" applyNumberFormat="1" applyFont="1" applyFill="1" applyBorder="1" applyAlignment="1">
      <alignment horizontal="right" vertical="center"/>
      <protection/>
    </xf>
    <xf numFmtId="173" fontId="7" fillId="0" borderId="0" xfId="52" applyNumberFormat="1" applyFont="1" applyFill="1" applyBorder="1" applyAlignment="1">
      <alignment horizontal="right" vertical="center" wrapText="1"/>
      <protection/>
    </xf>
    <xf numFmtId="174" fontId="7" fillId="0" borderId="0" xfId="52" applyNumberFormat="1" applyFont="1" applyFill="1" applyBorder="1" applyAlignment="1">
      <alignment horizontal="right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173" fontId="9" fillId="0" borderId="10" xfId="52" applyNumberFormat="1" applyFont="1" applyBorder="1" applyAlignment="1">
      <alignment horizontal="right" vertical="center"/>
      <protection/>
    </xf>
    <xf numFmtId="0" fontId="9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top" wrapText="1"/>
      <protection/>
    </xf>
    <xf numFmtId="0" fontId="9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2" fillId="0" borderId="0" xfId="53" applyNumberFormat="1" applyBorder="1">
      <alignment/>
      <protection/>
    </xf>
    <xf numFmtId="173" fontId="2" fillId="0" borderId="0" xfId="53" applyNumberFormat="1">
      <alignment/>
      <protection/>
    </xf>
    <xf numFmtId="174" fontId="2" fillId="0" borderId="0" xfId="53" applyNumberFormat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173" fontId="4" fillId="0" borderId="0" xfId="52" applyNumberFormat="1" applyFont="1" applyBorder="1" applyAlignment="1">
      <alignment horizontal="right" vertical="center"/>
      <protection/>
    </xf>
    <xf numFmtId="173" fontId="4" fillId="0" borderId="0" xfId="52" applyNumberFormat="1" applyFont="1" applyFill="1" applyBorder="1" applyAlignment="1">
      <alignment horizontal="right" vertical="center"/>
      <protection/>
    </xf>
    <xf numFmtId="173" fontId="4" fillId="0" borderId="0" xfId="53" applyNumberFormat="1" applyFont="1" applyFill="1" applyBorder="1" applyAlignment="1" applyProtection="1">
      <alignment horizontal="right" vertical="center"/>
      <protection hidden="1"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left" vertical="top"/>
      <protection/>
    </xf>
    <xf numFmtId="175" fontId="3" fillId="0" borderId="0" xfId="53" applyNumberFormat="1" applyFont="1" applyAlignment="1">
      <alignment vertical="top"/>
      <protection/>
    </xf>
    <xf numFmtId="175" fontId="3" fillId="0" borderId="0" xfId="53" applyNumberFormat="1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0" fontId="13" fillId="0" borderId="0" xfId="52" applyFont="1" applyAlignment="1">
      <alignment horizontal="justify"/>
      <protection/>
    </xf>
    <xf numFmtId="0" fontId="13" fillId="0" borderId="0" xfId="52" applyFont="1" applyFill="1" applyAlignment="1">
      <alignment/>
      <protection/>
    </xf>
    <xf numFmtId="0" fontId="11" fillId="0" borderId="0" xfId="52" applyFont="1" applyAlignment="1">
      <alignment horizontal="right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 applyProtection="1">
      <alignment horizontal="center" vertical="center" wrapText="1"/>
      <protection hidden="1"/>
    </xf>
    <xf numFmtId="0" fontId="6" fillId="0" borderId="10" xfId="53" applyFont="1" applyBorder="1" applyAlignment="1" applyProtection="1">
      <alignment horizontal="center" vertical="top"/>
      <protection hidden="1"/>
    </xf>
    <xf numFmtId="0" fontId="7" fillId="0" borderId="10" xfId="53" applyFont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center" vertical="center"/>
      <protection hidden="1"/>
    </xf>
    <xf numFmtId="0" fontId="7" fillId="0" borderId="10" xfId="53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952500</xdr:colOff>
      <xdr:row>8</xdr:row>
      <xdr:rowOff>0</xdr:rowOff>
    </xdr:from>
    <xdr:ext cx="26670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952500" y="1400175"/>
          <a:ext cx="266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952500</xdr:colOff>
      <xdr:row>96</xdr:row>
      <xdr:rowOff>0</xdr:rowOff>
    </xdr:from>
    <xdr:ext cx="266700" cy="76200"/>
    <xdr:sp fLocksText="0">
      <xdr:nvSpPr>
        <xdr:cNvPr id="2" name="Text Box 2"/>
        <xdr:cNvSpPr txBox="1">
          <a:spLocks noChangeArrowheads="1"/>
        </xdr:cNvSpPr>
      </xdr:nvSpPr>
      <xdr:spPr>
        <a:xfrm>
          <a:off x="952500" y="14906625"/>
          <a:ext cx="2667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76200" cy="76200"/>
    <xdr:sp fLocksText="0">
      <xdr:nvSpPr>
        <xdr:cNvPr id="3" name="Text Box 3"/>
        <xdr:cNvSpPr txBox="1">
          <a:spLocks noChangeArrowheads="1"/>
        </xdr:cNvSpPr>
      </xdr:nvSpPr>
      <xdr:spPr>
        <a:xfrm>
          <a:off x="2752725" y="14906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952500</xdr:colOff>
      <xdr:row>96</xdr:row>
      <xdr:rowOff>0</xdr:rowOff>
    </xdr:from>
    <xdr:ext cx="266700" cy="76200"/>
    <xdr:sp fLocksText="0">
      <xdr:nvSpPr>
        <xdr:cNvPr id="4" name="Text Box 4"/>
        <xdr:cNvSpPr txBox="1">
          <a:spLocks noChangeArrowheads="1"/>
        </xdr:cNvSpPr>
      </xdr:nvSpPr>
      <xdr:spPr>
        <a:xfrm>
          <a:off x="952500" y="14906625"/>
          <a:ext cx="2667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76200" cy="76200"/>
    <xdr:sp fLocksText="0">
      <xdr:nvSpPr>
        <xdr:cNvPr id="5" name="Text Box 5"/>
        <xdr:cNvSpPr txBox="1">
          <a:spLocks noChangeArrowheads="1"/>
        </xdr:cNvSpPr>
      </xdr:nvSpPr>
      <xdr:spPr>
        <a:xfrm>
          <a:off x="2752725" y="14906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952500</xdr:colOff>
      <xdr:row>10</xdr:row>
      <xdr:rowOff>0</xdr:rowOff>
    </xdr:from>
    <xdr:ext cx="266700" cy="9525"/>
    <xdr:sp fLocksText="0">
      <xdr:nvSpPr>
        <xdr:cNvPr id="6" name="Text Box 1"/>
        <xdr:cNvSpPr txBox="1">
          <a:spLocks noChangeArrowheads="1"/>
        </xdr:cNvSpPr>
      </xdr:nvSpPr>
      <xdr:spPr>
        <a:xfrm>
          <a:off x="952500" y="1781175"/>
          <a:ext cx="266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SheetLayoutView="100" workbookViewId="0" topLeftCell="A1">
      <selection activeCell="L6" sqref="L6"/>
    </sheetView>
  </sheetViews>
  <sheetFormatPr defaultColWidth="9.140625" defaultRowHeight="15"/>
  <cols>
    <col min="1" max="1" width="26.7109375" style="64" customWidth="1"/>
    <col min="2" max="2" width="30.140625" style="65" hidden="1" customWidth="1"/>
    <col min="3" max="4" width="14.57421875" style="65" customWidth="1"/>
    <col min="5" max="5" width="14.57421875" style="64" customWidth="1"/>
    <col min="6" max="6" width="8.140625" style="64" customWidth="1"/>
    <col min="7" max="8" width="15.8515625" style="64" customWidth="1"/>
    <col min="9" max="9" width="16.421875" style="68" customWidth="1"/>
    <col min="10" max="11" width="14.57421875" style="4" hidden="1" customWidth="1"/>
    <col min="12" max="12" width="16.57421875" style="4" customWidth="1"/>
    <col min="13" max="13" width="9.140625" style="4" hidden="1" customWidth="1"/>
    <col min="14" max="14" width="2.140625" style="4" hidden="1" customWidth="1"/>
    <col min="15" max="15" width="12.7109375" style="4" customWidth="1"/>
    <col min="16" max="16384" width="9.140625" style="4" customWidth="1"/>
  </cols>
  <sheetData>
    <row r="1" spans="1:9" ht="12.75">
      <c r="A1" s="1"/>
      <c r="B1" s="2"/>
      <c r="C1" s="2"/>
      <c r="D1" s="2"/>
      <c r="E1" s="3"/>
      <c r="F1" s="3"/>
      <c r="G1" s="3"/>
      <c r="H1" s="3"/>
      <c r="I1" s="3"/>
    </row>
    <row r="2" spans="1:11" ht="32.25" customHeight="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9" ht="12.75" hidden="1">
      <c r="A3" s="5"/>
      <c r="B3" s="6"/>
      <c r="C3" s="6"/>
      <c r="D3" s="6"/>
      <c r="E3" s="5"/>
      <c r="F3" s="5"/>
      <c r="G3" s="5"/>
      <c r="H3" s="5"/>
      <c r="I3" s="7"/>
    </row>
    <row r="4" spans="1:10" ht="12.75" hidden="1">
      <c r="A4" s="5"/>
      <c r="B4" s="6"/>
      <c r="C4" s="6"/>
      <c r="D4" s="6"/>
      <c r="E4" s="5"/>
      <c r="F4" s="5"/>
      <c r="G4" s="5"/>
      <c r="H4" s="5"/>
      <c r="I4" s="7"/>
      <c r="J4" s="8"/>
    </row>
    <row r="5" spans="1:11" ht="12.75">
      <c r="A5" s="74"/>
      <c r="B5" s="9"/>
      <c r="C5" s="75" t="s">
        <v>0</v>
      </c>
      <c r="D5" s="76" t="s">
        <v>1</v>
      </c>
      <c r="E5" s="76"/>
      <c r="F5" s="76" t="s">
        <v>2</v>
      </c>
      <c r="G5" s="76" t="s">
        <v>3</v>
      </c>
      <c r="H5" s="76"/>
      <c r="I5" s="77">
        <v>2016</v>
      </c>
      <c r="J5" s="76">
        <v>2017</v>
      </c>
      <c r="K5" s="76">
        <v>2018</v>
      </c>
    </row>
    <row r="6" spans="1:11" s="13" customFormat="1" ht="25.5" customHeight="1">
      <c r="A6" s="74"/>
      <c r="B6" s="11" t="s">
        <v>4</v>
      </c>
      <c r="C6" s="75"/>
      <c r="D6" s="12" t="s">
        <v>5</v>
      </c>
      <c r="E6" s="12" t="s">
        <v>6</v>
      </c>
      <c r="F6" s="76"/>
      <c r="G6" s="10" t="s">
        <v>7</v>
      </c>
      <c r="H6" s="10" t="s">
        <v>8</v>
      </c>
      <c r="I6" s="77"/>
      <c r="J6" s="76"/>
      <c r="K6" s="76"/>
    </row>
    <row r="7" spans="1:15" s="19" customFormat="1" ht="12.75">
      <c r="A7" s="14" t="s">
        <v>9</v>
      </c>
      <c r="B7" s="15" t="s">
        <v>10</v>
      </c>
      <c r="C7" s="16">
        <f>C8+C13+C18+C39+C48+C51+C56+C61+C67+C71+C75</f>
        <v>114540.6</v>
      </c>
      <c r="D7" s="16">
        <f>D8+D13+D18+D39+D48+D51+D56+D61+D67+D71+D75</f>
        <v>80889.7</v>
      </c>
      <c r="E7" s="16">
        <f>E8+E13+E18+E39+E48+E51+E56+E61+E67+E71+E75+E93</f>
        <v>85381.69999999997</v>
      </c>
      <c r="F7" s="16">
        <f aca="true" t="shared" si="0" ref="F7:F49">E7/D7*100</f>
        <v>105.55324101832493</v>
      </c>
      <c r="G7" s="16">
        <f>G8+G13+G18+G39+G48+G51+G56+G61+G67+G71+G75</f>
        <v>115428.83448494211</v>
      </c>
      <c r="H7" s="16">
        <f>H8+H13+H18+H39+H48+H51+H56+H61+H67+H71+H75</f>
        <v>184632.31623226777</v>
      </c>
      <c r="I7" s="16">
        <f>I8+I13+I18+I39+I48+I51+I56+I61+I67+I71+I75</f>
        <v>121659.26521666668</v>
      </c>
      <c r="J7" s="16">
        <f>J8+J13+J18+J39+J48+J51+J56+J61+J67+J71+J75</f>
        <v>124347.76862531666</v>
      </c>
      <c r="K7" s="16">
        <f>K8+K13+K18+K39+K48+K51+K56+K61+K67+K71+K75</f>
        <v>130552.48619720779</v>
      </c>
      <c r="L7" s="17"/>
      <c r="M7" s="18" t="e">
        <f>M8+M18+M31+M48+M56+M61+M71+M75</f>
        <v>#REF!</v>
      </c>
      <c r="N7" s="18" t="e">
        <f>N8+N18+N31+N48+N56+N61+N71+N75</f>
        <v>#REF!</v>
      </c>
      <c r="O7" s="18"/>
    </row>
    <row r="8" spans="1:15" s="19" customFormat="1" ht="14.25" customHeight="1">
      <c r="A8" s="14" t="s">
        <v>11</v>
      </c>
      <c r="B8" s="20" t="s">
        <v>12</v>
      </c>
      <c r="C8" s="16">
        <f>C9+C10+C11+C12</f>
        <v>92666.3</v>
      </c>
      <c r="D8" s="16">
        <f>D9+D10+D11+D12</f>
        <v>64788.99999999999</v>
      </c>
      <c r="E8" s="16">
        <f>E9+E10+E11+E12</f>
        <v>66550.4</v>
      </c>
      <c r="F8" s="16">
        <f t="shared" si="0"/>
        <v>102.71867137940083</v>
      </c>
      <c r="G8" s="16">
        <f>G9+G10+G11+G12</f>
        <v>87666.0313739469</v>
      </c>
      <c r="H8" s="16">
        <f>H9+H10+H11+H12</f>
        <v>150284.62521248043</v>
      </c>
      <c r="I8" s="16">
        <f>I9+I10+I11+I12</f>
        <v>94416.7</v>
      </c>
      <c r="J8" s="16">
        <f>J9+J10+J11+J12</f>
        <v>100364.95209999998</v>
      </c>
      <c r="K8" s="16">
        <f>K9+K10+K11+K12</f>
        <v>105483.56465709998</v>
      </c>
      <c r="L8" s="17"/>
      <c r="M8" s="18" t="e">
        <f>#REF!</f>
        <v>#REF!</v>
      </c>
      <c r="N8" s="18" t="e">
        <f>#REF!</f>
        <v>#REF!</v>
      </c>
      <c r="O8" s="18"/>
    </row>
    <row r="9" spans="1:15" ht="15" customHeight="1">
      <c r="A9" s="21" t="s">
        <v>13</v>
      </c>
      <c r="B9" s="22"/>
      <c r="C9" s="23">
        <v>92398.3</v>
      </c>
      <c r="D9" s="24">
        <v>64590.7</v>
      </c>
      <c r="E9" s="25">
        <v>65985.7</v>
      </c>
      <c r="F9" s="26">
        <f t="shared" si="0"/>
        <v>102.1597536487451</v>
      </c>
      <c r="G9" s="26">
        <f>C9*F9/100-7520</f>
        <v>86873.87565562845</v>
      </c>
      <c r="H9" s="26">
        <f>G9/7*12</f>
        <v>148926.64398107736</v>
      </c>
      <c r="I9" s="26">
        <v>93656.7</v>
      </c>
      <c r="J9" s="26">
        <f>I9*106.3/100</f>
        <v>99557.07209999999</v>
      </c>
      <c r="K9" s="26">
        <f>J9*105.1/100</f>
        <v>104634.48277709998</v>
      </c>
      <c r="L9" s="27"/>
      <c r="M9" s="28"/>
      <c r="N9" s="28"/>
      <c r="O9" s="29"/>
    </row>
    <row r="10" spans="1:15" ht="15" customHeight="1">
      <c r="A10" s="30" t="s">
        <v>14</v>
      </c>
      <c r="B10" s="31"/>
      <c r="C10" s="32">
        <v>151</v>
      </c>
      <c r="D10" s="24">
        <v>119</v>
      </c>
      <c r="E10" s="25">
        <v>156.1</v>
      </c>
      <c r="F10" s="26">
        <f t="shared" si="0"/>
        <v>131.1764705882353</v>
      </c>
      <c r="G10" s="26">
        <f>C10*F10/100</f>
        <v>198.0764705882353</v>
      </c>
      <c r="H10" s="26">
        <f>G10/7*12</f>
        <v>339.5596638655462</v>
      </c>
      <c r="I10" s="26">
        <v>202.1</v>
      </c>
      <c r="J10" s="26">
        <f>I10*106.3/100</f>
        <v>214.8323</v>
      </c>
      <c r="K10" s="26">
        <f>J10*105.1/100</f>
        <v>225.78874729999998</v>
      </c>
      <c r="L10" s="27"/>
      <c r="M10" s="28"/>
      <c r="N10" s="33"/>
      <c r="O10" s="29"/>
    </row>
    <row r="11" spans="1:15" ht="15" customHeight="1">
      <c r="A11" s="30" t="s">
        <v>15</v>
      </c>
      <c r="B11" s="31"/>
      <c r="C11" s="32">
        <v>111.7</v>
      </c>
      <c r="D11" s="24">
        <v>77.1</v>
      </c>
      <c r="E11" s="25">
        <v>406.4</v>
      </c>
      <c r="F11" s="26">
        <f t="shared" si="0"/>
        <v>527.1076523994811</v>
      </c>
      <c r="G11" s="26">
        <f>C11*F11/100</f>
        <v>588.7792477302205</v>
      </c>
      <c r="H11" s="26">
        <f>G11/7*12</f>
        <v>1009.3358532518066</v>
      </c>
      <c r="I11" s="26">
        <v>552.7</v>
      </c>
      <c r="J11" s="26">
        <f>I11*106.3/100</f>
        <v>587.5201000000001</v>
      </c>
      <c r="K11" s="26">
        <f>J11*105.1/100</f>
        <v>617.4836251</v>
      </c>
      <c r="L11" s="27"/>
      <c r="M11" s="28"/>
      <c r="N11" s="33"/>
      <c r="O11" s="29"/>
    </row>
    <row r="12" spans="1:15" ht="15" customHeight="1">
      <c r="A12" s="30" t="s">
        <v>16</v>
      </c>
      <c r="B12" s="31"/>
      <c r="C12" s="32">
        <v>5.3</v>
      </c>
      <c r="D12" s="24">
        <v>2.2</v>
      </c>
      <c r="E12" s="25">
        <v>2.2</v>
      </c>
      <c r="F12" s="26">
        <f t="shared" si="0"/>
        <v>100</v>
      </c>
      <c r="G12" s="26">
        <f>C12*F12/100</f>
        <v>5.3</v>
      </c>
      <c r="H12" s="26">
        <f>G12/7*12</f>
        <v>9.085714285714285</v>
      </c>
      <c r="I12" s="26">
        <v>5.2</v>
      </c>
      <c r="J12" s="26">
        <f>I12*106.3/100</f>
        <v>5.5276</v>
      </c>
      <c r="K12" s="26">
        <f>J12*105.1/100</f>
        <v>5.8095076</v>
      </c>
      <c r="L12" s="27"/>
      <c r="M12" s="28"/>
      <c r="N12" s="33"/>
      <c r="O12" s="29"/>
    </row>
    <row r="13" spans="1:15" s="19" customFormat="1" ht="15" customHeight="1">
      <c r="A13" s="34" t="s">
        <v>17</v>
      </c>
      <c r="B13" s="35" t="s">
        <v>18</v>
      </c>
      <c r="C13" s="36">
        <f>C14+C15+C16+C17</f>
        <v>10575.8</v>
      </c>
      <c r="D13" s="36">
        <f>D14+D15+D16+D17</f>
        <v>7917.099999999999</v>
      </c>
      <c r="E13" s="36">
        <f>E14+E15+E16+E17</f>
        <v>6566.8</v>
      </c>
      <c r="F13" s="16">
        <f t="shared" si="0"/>
        <v>82.94451251089416</v>
      </c>
      <c r="G13" s="36">
        <f>G14+G15+G16+G17</f>
        <v>8287.893549945287</v>
      </c>
      <c r="H13" s="36">
        <f>H14+H15+H16+H17</f>
        <v>8755.733333333334</v>
      </c>
      <c r="I13" s="37">
        <f>I14+I15+I16+I17</f>
        <v>10519.3</v>
      </c>
      <c r="J13" s="36">
        <f>J14+J15+J16+J17</f>
        <v>11182.015899999999</v>
      </c>
      <c r="K13" s="36">
        <f>K14+K15+K16+K17</f>
        <v>11752.298710899999</v>
      </c>
      <c r="L13" s="38"/>
      <c r="M13" s="39"/>
      <c r="N13" s="40"/>
      <c r="O13" s="40"/>
    </row>
    <row r="14" spans="1:15" ht="15" customHeight="1">
      <c r="A14" s="30" t="s">
        <v>19</v>
      </c>
      <c r="B14" s="31"/>
      <c r="C14" s="32">
        <v>3991.5</v>
      </c>
      <c r="D14" s="24">
        <v>3006.8</v>
      </c>
      <c r="E14" s="25">
        <v>2253.7</v>
      </c>
      <c r="F14" s="26">
        <f t="shared" si="0"/>
        <v>74.95343887189037</v>
      </c>
      <c r="G14" s="26">
        <f>C14*F14/100</f>
        <v>2991.766512571504</v>
      </c>
      <c r="H14" s="26">
        <f>E14/9*12</f>
        <v>3004.9333333333334</v>
      </c>
      <c r="I14" s="26">
        <v>3732.5</v>
      </c>
      <c r="J14" s="41">
        <f>I14*106.3/100</f>
        <v>3967.6475</v>
      </c>
      <c r="K14" s="41">
        <f>J14*105.1/100</f>
        <v>4169.9975225</v>
      </c>
      <c r="L14" s="27"/>
      <c r="M14" s="28"/>
      <c r="N14" s="33"/>
      <c r="O14" s="33"/>
    </row>
    <row r="15" spans="1:15" ht="15" customHeight="1">
      <c r="A15" s="30" t="s">
        <v>20</v>
      </c>
      <c r="B15" s="31"/>
      <c r="C15" s="32">
        <v>89.9</v>
      </c>
      <c r="D15" s="24">
        <v>62.6</v>
      </c>
      <c r="E15" s="25">
        <v>61.2</v>
      </c>
      <c r="F15" s="26">
        <f t="shared" si="0"/>
        <v>97.76357827476039</v>
      </c>
      <c r="G15" s="26">
        <f>C15*F15/100</f>
        <v>87.88945686900959</v>
      </c>
      <c r="H15" s="26">
        <f>E15/9*12</f>
        <v>81.60000000000001</v>
      </c>
      <c r="I15" s="26">
        <v>56.7</v>
      </c>
      <c r="J15" s="41">
        <f>I15*106.3/100</f>
        <v>60.2721</v>
      </c>
      <c r="K15" s="41">
        <f>J15*105.1/100</f>
        <v>63.3459771</v>
      </c>
      <c r="L15" s="27"/>
      <c r="M15" s="28"/>
      <c r="N15" s="33"/>
      <c r="O15" s="33"/>
    </row>
    <row r="16" spans="1:15" ht="15" customHeight="1">
      <c r="A16" s="30" t="s">
        <v>21</v>
      </c>
      <c r="B16" s="31"/>
      <c r="C16" s="32">
        <v>6837.9</v>
      </c>
      <c r="D16" s="24">
        <v>4935.4</v>
      </c>
      <c r="E16" s="25">
        <v>4521.6</v>
      </c>
      <c r="F16" s="26">
        <f t="shared" si="0"/>
        <v>91.61567451473033</v>
      </c>
      <c r="G16" s="26">
        <f>C16*F16/100</f>
        <v>6264.588207642744</v>
      </c>
      <c r="H16" s="26">
        <f>E16/9*12</f>
        <v>6028.8</v>
      </c>
      <c r="I16" s="26">
        <v>8146.6</v>
      </c>
      <c r="J16" s="41">
        <f>I16*106.3/100</f>
        <v>8659.835799999999</v>
      </c>
      <c r="K16" s="41">
        <f>J16*105.1/100</f>
        <v>9101.487425799998</v>
      </c>
      <c r="L16" s="27"/>
      <c r="M16" s="28"/>
      <c r="N16" s="33"/>
      <c r="O16" s="33"/>
    </row>
    <row r="17" spans="1:15" ht="15" customHeight="1">
      <c r="A17" s="30" t="s">
        <v>22</v>
      </c>
      <c r="B17" s="31"/>
      <c r="C17" s="32">
        <v>-343.5</v>
      </c>
      <c r="D17" s="24">
        <v>-87.7</v>
      </c>
      <c r="E17" s="25">
        <v>-269.7</v>
      </c>
      <c r="F17" s="26">
        <f t="shared" si="0"/>
        <v>307.5256556442417</v>
      </c>
      <c r="G17" s="26">
        <f>C17*F17/100</f>
        <v>-1056.3506271379702</v>
      </c>
      <c r="H17" s="26">
        <f>E17/9*12</f>
        <v>-359.59999999999997</v>
      </c>
      <c r="I17" s="26">
        <v>-1416.5</v>
      </c>
      <c r="J17" s="41">
        <f>I17*106.3/100</f>
        <v>-1505.7395</v>
      </c>
      <c r="K17" s="41">
        <f>J17*105.1/100</f>
        <v>-1582.5322144999998</v>
      </c>
      <c r="L17" s="27"/>
      <c r="M17" s="28"/>
      <c r="N17" s="33"/>
      <c r="O17" s="33"/>
    </row>
    <row r="18" spans="1:15" s="19" customFormat="1" ht="15" customHeight="1">
      <c r="A18" s="14" t="s">
        <v>23</v>
      </c>
      <c r="B18" s="42" t="s">
        <v>24</v>
      </c>
      <c r="C18" s="43">
        <f>C19+C25+C28</f>
        <v>4083.3999999999996</v>
      </c>
      <c r="D18" s="43">
        <f>D19+D25+D28</f>
        <v>3381.4000000000005</v>
      </c>
      <c r="E18" s="43">
        <f>E19+E25+E28</f>
        <v>2694.7999999999997</v>
      </c>
      <c r="F18" s="16">
        <f t="shared" si="0"/>
        <v>79.69480097001241</v>
      </c>
      <c r="G18" s="16">
        <f>G19+G25+G28</f>
        <v>3539.462369285353</v>
      </c>
      <c r="H18" s="16">
        <f>H19+H25+H28</f>
        <v>4700.791205024148</v>
      </c>
      <c r="I18" s="16">
        <f>I20+I21+I22+I23+I24+I26+I27+I29+I30</f>
        <v>3090.6652166666668</v>
      </c>
      <c r="J18" s="16">
        <f>J19+J25+J28</f>
        <v>3285.3771253166665</v>
      </c>
      <c r="K18" s="16">
        <f>K19+K25+K28</f>
        <v>3452.931358707816</v>
      </c>
      <c r="L18" s="44"/>
      <c r="M18" s="45"/>
      <c r="N18" s="45"/>
      <c r="O18" s="45"/>
    </row>
    <row r="19" spans="1:15" s="19" customFormat="1" ht="15" customHeight="1">
      <c r="A19" s="14" t="s">
        <v>25</v>
      </c>
      <c r="B19" s="42" t="s">
        <v>26</v>
      </c>
      <c r="C19" s="43">
        <f>C20+C21+C22+C23+C24</f>
        <v>1969.1999999999998</v>
      </c>
      <c r="D19" s="43">
        <f>D20+D21+D22+D23+D24</f>
        <v>1868.3000000000002</v>
      </c>
      <c r="E19" s="43">
        <f>E20+E21+E22+E23+E24</f>
        <v>1140.8</v>
      </c>
      <c r="F19" s="16">
        <f t="shared" si="0"/>
        <v>61.060857464004705</v>
      </c>
      <c r="G19" s="43">
        <f>G20+G21+G22+G23+G24</f>
        <v>1214.8325481148422</v>
      </c>
      <c r="H19" s="43">
        <f>H20+H21+H22+H23+H24</f>
        <v>1601.284776796801</v>
      </c>
      <c r="I19" s="43">
        <f>I20+I21+I22+I23+I24</f>
        <v>980.8</v>
      </c>
      <c r="J19" s="43">
        <f>J20+J21+J22+J23+J24</f>
        <v>1042.5903999999998</v>
      </c>
      <c r="K19" s="43">
        <f>K20+K21+K22+K23+K24</f>
        <v>1095.7625103999997</v>
      </c>
      <c r="L19" s="44"/>
      <c r="M19" s="45"/>
      <c r="N19" s="45"/>
      <c r="O19" s="45"/>
    </row>
    <row r="20" spans="1:15" s="19" customFormat="1" ht="15" customHeight="1">
      <c r="A20" s="46" t="s">
        <v>27</v>
      </c>
      <c r="B20" s="47"/>
      <c r="C20" s="24">
        <v>482.3</v>
      </c>
      <c r="D20" s="24">
        <v>457.3</v>
      </c>
      <c r="E20" s="25">
        <v>402</v>
      </c>
      <c r="F20" s="26">
        <f t="shared" si="0"/>
        <v>87.90728187185654</v>
      </c>
      <c r="G20" s="26">
        <f>C20*F20/100</f>
        <v>423.97682046796416</v>
      </c>
      <c r="H20" s="26">
        <f aca="true" t="shared" si="1" ref="H20:H74">G20/9*12</f>
        <v>565.3024272906189</v>
      </c>
      <c r="I20" s="26">
        <v>75.6</v>
      </c>
      <c r="J20" s="26">
        <f>I20*106.3/100</f>
        <v>80.3628</v>
      </c>
      <c r="K20" s="26">
        <f>J20*105.1/100</f>
        <v>84.4613028</v>
      </c>
      <c r="L20" s="38"/>
      <c r="M20" s="39"/>
      <c r="N20" s="33"/>
      <c r="O20" s="40"/>
    </row>
    <row r="21" spans="1:15" s="19" customFormat="1" ht="15" customHeight="1">
      <c r="A21" s="46" t="s">
        <v>28</v>
      </c>
      <c r="B21" s="47"/>
      <c r="C21" s="24">
        <v>13.5</v>
      </c>
      <c r="D21" s="24">
        <v>2.9</v>
      </c>
      <c r="E21" s="25">
        <v>-0.2</v>
      </c>
      <c r="F21" s="26">
        <f t="shared" si="0"/>
        <v>-6.896551724137931</v>
      </c>
      <c r="G21" s="26">
        <f>C21*F21/100</f>
        <v>-0.9310344827586207</v>
      </c>
      <c r="H21" s="26">
        <f>E21/9*12</f>
        <v>-0.26666666666666666</v>
      </c>
      <c r="I21" s="26">
        <v>0</v>
      </c>
      <c r="J21" s="26">
        <f>I21*106.3/100</f>
        <v>0</v>
      </c>
      <c r="K21" s="26">
        <f>J21*105.1/100</f>
        <v>0</v>
      </c>
      <c r="L21" s="38"/>
      <c r="M21" s="39"/>
      <c r="N21" s="33"/>
      <c r="O21" s="40"/>
    </row>
    <row r="22" spans="1:15" s="19" customFormat="1" ht="15" customHeight="1">
      <c r="A22" s="46" t="s">
        <v>29</v>
      </c>
      <c r="B22" s="47"/>
      <c r="C22" s="24">
        <v>1377.3</v>
      </c>
      <c r="D22" s="24">
        <v>1312.9</v>
      </c>
      <c r="E22" s="25">
        <v>778.5</v>
      </c>
      <c r="F22" s="26">
        <f t="shared" si="0"/>
        <v>59.29621448701348</v>
      </c>
      <c r="G22" s="26">
        <f>C22*F22/100</f>
        <v>816.6867621296366</v>
      </c>
      <c r="H22" s="26">
        <f t="shared" si="1"/>
        <v>1088.9156828395153</v>
      </c>
      <c r="I22" s="26">
        <v>873.8</v>
      </c>
      <c r="J22" s="26">
        <f>I22*106.3/100</f>
        <v>928.8493999999998</v>
      </c>
      <c r="K22" s="26">
        <f>J22*105.1/100</f>
        <v>976.2207193999998</v>
      </c>
      <c r="L22" s="38"/>
      <c r="M22" s="39"/>
      <c r="N22" s="33"/>
      <c r="O22" s="40"/>
    </row>
    <row r="23" spans="1:15" s="19" customFormat="1" ht="15" customHeight="1">
      <c r="A23" s="46" t="s">
        <v>30</v>
      </c>
      <c r="B23" s="31"/>
      <c r="C23" s="32">
        <v>1.8</v>
      </c>
      <c r="D23" s="24">
        <v>0.9</v>
      </c>
      <c r="E23" s="25">
        <v>14.6</v>
      </c>
      <c r="F23" s="26">
        <f t="shared" si="0"/>
        <v>1622.2222222222222</v>
      </c>
      <c r="G23" s="26">
        <f>C23*F23/100</f>
        <v>29.2</v>
      </c>
      <c r="H23" s="26">
        <f>E23/9*12</f>
        <v>19.46666666666667</v>
      </c>
      <c r="I23" s="26">
        <v>31.4</v>
      </c>
      <c r="J23" s="26">
        <f>I23*106.3/100</f>
        <v>33.3782</v>
      </c>
      <c r="K23" s="26">
        <f>J23*105.1/100</f>
        <v>35.0804882</v>
      </c>
      <c r="L23" s="38"/>
      <c r="M23" s="39"/>
      <c r="N23" s="33"/>
      <c r="O23" s="40"/>
    </row>
    <row r="24" spans="1:15" s="19" customFormat="1" ht="15" customHeight="1">
      <c r="A24" s="21" t="s">
        <v>31</v>
      </c>
      <c r="B24" s="31"/>
      <c r="C24" s="32">
        <v>94.3</v>
      </c>
      <c r="D24" s="24">
        <v>94.3</v>
      </c>
      <c r="E24" s="25">
        <v>-54.1</v>
      </c>
      <c r="F24" s="26">
        <f t="shared" si="0"/>
        <v>-57.37009544008483</v>
      </c>
      <c r="G24" s="26">
        <f>C24*F24/100</f>
        <v>-54.099999999999994</v>
      </c>
      <c r="H24" s="26">
        <f t="shared" si="1"/>
        <v>-72.13333333333333</v>
      </c>
      <c r="I24" s="26">
        <v>0</v>
      </c>
      <c r="J24" s="26">
        <f>I24*106.3/100</f>
        <v>0</v>
      </c>
      <c r="K24" s="26">
        <f>J24*105.1/100</f>
        <v>0</v>
      </c>
      <c r="L24" s="38"/>
      <c r="M24" s="39"/>
      <c r="N24" s="33"/>
      <c r="O24" s="40"/>
    </row>
    <row r="25" spans="1:15" s="19" customFormat="1" ht="15" customHeight="1">
      <c r="A25" s="48" t="s">
        <v>32</v>
      </c>
      <c r="B25" s="35" t="s">
        <v>33</v>
      </c>
      <c r="C25" s="36">
        <f>C26+C27</f>
        <v>1811.2</v>
      </c>
      <c r="D25" s="36">
        <f>D26+D27</f>
        <v>1342.3</v>
      </c>
      <c r="E25" s="36">
        <f>E26+E27</f>
        <v>1054.9</v>
      </c>
      <c r="F25" s="26">
        <f t="shared" si="0"/>
        <v>78.58898904864785</v>
      </c>
      <c r="G25" s="36">
        <f>G26+G27</f>
        <v>1440.7234781284399</v>
      </c>
      <c r="H25" s="36">
        <f>H26+H27</f>
        <v>1920.9646375045863</v>
      </c>
      <c r="I25" s="37">
        <f>I26+I27</f>
        <v>1541.5</v>
      </c>
      <c r="J25" s="37">
        <f>J26+J27</f>
        <v>1638.6145</v>
      </c>
      <c r="K25" s="37">
        <f>K26+K27</f>
        <v>1722.1838394999997</v>
      </c>
      <c r="L25" s="38"/>
      <c r="M25" s="39"/>
      <c r="N25" s="33"/>
      <c r="O25" s="40"/>
    </row>
    <row r="26" spans="1:15" ht="15" customHeight="1">
      <c r="A26" s="30" t="s">
        <v>34</v>
      </c>
      <c r="B26" s="47"/>
      <c r="C26" s="24">
        <v>1799.9</v>
      </c>
      <c r="D26" s="24">
        <v>1336.7</v>
      </c>
      <c r="E26" s="25">
        <v>1024.7</v>
      </c>
      <c r="F26" s="26">
        <f t="shared" si="0"/>
        <v>76.65893618613002</v>
      </c>
      <c r="G26" s="26">
        <f>C26*F26/100</f>
        <v>1379.7841924141542</v>
      </c>
      <c r="H26" s="26">
        <f t="shared" si="1"/>
        <v>1839.7122565522054</v>
      </c>
      <c r="I26" s="26">
        <v>1476.2</v>
      </c>
      <c r="J26" s="26">
        <f>I26*106.3/100</f>
        <v>1569.2006</v>
      </c>
      <c r="K26" s="26">
        <f>J26*105.1/100</f>
        <v>1649.2298305999998</v>
      </c>
      <c r="L26" s="27"/>
      <c r="M26" s="28"/>
      <c r="N26" s="33"/>
      <c r="O26" s="33"/>
    </row>
    <row r="27" spans="1:15" ht="15" customHeight="1">
      <c r="A27" s="30" t="s">
        <v>35</v>
      </c>
      <c r="B27" s="47"/>
      <c r="C27" s="24">
        <v>11.3</v>
      </c>
      <c r="D27" s="24">
        <v>5.6</v>
      </c>
      <c r="E27" s="25">
        <v>30.2</v>
      </c>
      <c r="F27" s="26">
        <f t="shared" si="0"/>
        <v>539.2857142857143</v>
      </c>
      <c r="G27" s="26">
        <f>C27*F27/100</f>
        <v>60.939285714285724</v>
      </c>
      <c r="H27" s="26">
        <f t="shared" si="1"/>
        <v>81.25238095238097</v>
      </c>
      <c r="I27" s="26">
        <v>65.3</v>
      </c>
      <c r="J27" s="26">
        <f>I27*106.3/100</f>
        <v>69.4139</v>
      </c>
      <c r="K27" s="26">
        <f>J27*105.1/100</f>
        <v>72.95400889999999</v>
      </c>
      <c r="L27" s="27"/>
      <c r="M27" s="28"/>
      <c r="N27" s="33"/>
      <c r="O27" s="33"/>
    </row>
    <row r="28" spans="1:15" ht="15" customHeight="1">
      <c r="A28" s="34" t="s">
        <v>36</v>
      </c>
      <c r="B28" s="49" t="s">
        <v>37</v>
      </c>
      <c r="C28" s="50">
        <f>C29+C30</f>
        <v>303</v>
      </c>
      <c r="D28" s="50">
        <f>D29+D30</f>
        <v>170.8</v>
      </c>
      <c r="E28" s="50">
        <f>E29+E30</f>
        <v>499.1</v>
      </c>
      <c r="F28" s="26">
        <f t="shared" si="0"/>
        <v>292.21311475409834</v>
      </c>
      <c r="G28" s="50">
        <f>G29+G30</f>
        <v>883.9063430420712</v>
      </c>
      <c r="H28" s="16">
        <f t="shared" si="1"/>
        <v>1178.5417907227616</v>
      </c>
      <c r="I28" s="16">
        <f>I29+I30</f>
        <v>568.3652166666667</v>
      </c>
      <c r="J28" s="16">
        <f>J29+J30</f>
        <v>604.1722253166666</v>
      </c>
      <c r="K28" s="16">
        <f>K29+K30</f>
        <v>634.9850088078166</v>
      </c>
      <c r="L28" s="27"/>
      <c r="M28" s="28"/>
      <c r="N28" s="33"/>
      <c r="O28" s="33"/>
    </row>
    <row r="29" spans="1:15" ht="15" customHeight="1">
      <c r="A29" s="30" t="s">
        <v>38</v>
      </c>
      <c r="B29" s="47"/>
      <c r="C29" s="24">
        <v>291.7</v>
      </c>
      <c r="D29" s="24">
        <v>164.8</v>
      </c>
      <c r="E29" s="25">
        <v>494.8</v>
      </c>
      <c r="F29" s="26">
        <f t="shared" si="0"/>
        <v>300.24271844660194</v>
      </c>
      <c r="G29" s="26">
        <f aca="true" t="shared" si="2" ref="G29:G38">C29*F29/100</f>
        <v>875.8080097087378</v>
      </c>
      <c r="H29" s="26">
        <f t="shared" si="1"/>
        <v>1167.7440129449838</v>
      </c>
      <c r="I29" s="26">
        <v>559.7</v>
      </c>
      <c r="J29" s="26">
        <f>I29*106.3/100</f>
        <v>594.9611</v>
      </c>
      <c r="K29" s="26">
        <f>J29*105.1/100</f>
        <v>625.3041161</v>
      </c>
      <c r="L29" s="27"/>
      <c r="M29" s="28"/>
      <c r="N29" s="33"/>
      <c r="O29" s="33"/>
    </row>
    <row r="30" spans="1:15" ht="15" customHeight="1">
      <c r="A30" s="30" t="s">
        <v>39</v>
      </c>
      <c r="B30" s="47"/>
      <c r="C30" s="24">
        <v>11.3</v>
      </c>
      <c r="D30" s="24">
        <v>6</v>
      </c>
      <c r="E30" s="25">
        <v>4.3</v>
      </c>
      <c r="F30" s="26">
        <f t="shared" si="0"/>
        <v>71.66666666666667</v>
      </c>
      <c r="G30" s="26">
        <f t="shared" si="2"/>
        <v>8.098333333333334</v>
      </c>
      <c r="H30" s="26">
        <f t="shared" si="1"/>
        <v>10.79777777777778</v>
      </c>
      <c r="I30" s="26">
        <f>G30*107/100</f>
        <v>8.665216666666668</v>
      </c>
      <c r="J30" s="26">
        <f>I30*106.3/100</f>
        <v>9.211125316666667</v>
      </c>
      <c r="K30" s="26">
        <f>J30*105.1/100</f>
        <v>9.680892707816666</v>
      </c>
      <c r="L30" s="27"/>
      <c r="M30" s="28"/>
      <c r="N30" s="33"/>
      <c r="O30" s="33"/>
    </row>
    <row r="31" spans="1:15" ht="15" customHeight="1" hidden="1">
      <c r="A31" s="51" t="s">
        <v>40</v>
      </c>
      <c r="B31" s="35" t="s">
        <v>41</v>
      </c>
      <c r="C31" s="36"/>
      <c r="D31" s="50"/>
      <c r="E31" s="50"/>
      <c r="F31" s="26" t="e">
        <f t="shared" si="0"/>
        <v>#DIV/0!</v>
      </c>
      <c r="G31" s="16" t="e">
        <f t="shared" si="2"/>
        <v>#DIV/0!</v>
      </c>
      <c r="H31" s="26" t="e">
        <f t="shared" si="1"/>
        <v>#DIV/0!</v>
      </c>
      <c r="I31" s="16"/>
      <c r="J31" s="16"/>
      <c r="K31" s="16"/>
      <c r="L31" s="44"/>
      <c r="M31" s="45"/>
      <c r="N31" s="45"/>
      <c r="O31" s="45"/>
    </row>
    <row r="32" spans="1:15" ht="15" customHeight="1" hidden="1">
      <c r="A32" s="52" t="s">
        <v>42</v>
      </c>
      <c r="B32" s="31" t="s">
        <v>43</v>
      </c>
      <c r="C32" s="32"/>
      <c r="D32" s="24"/>
      <c r="E32" s="25"/>
      <c r="F32" s="26" t="e">
        <f t="shared" si="0"/>
        <v>#DIV/0!</v>
      </c>
      <c r="G32" s="16" t="e">
        <f t="shared" si="2"/>
        <v>#DIV/0!</v>
      </c>
      <c r="H32" s="26" t="e">
        <f t="shared" si="1"/>
        <v>#DIV/0!</v>
      </c>
      <c r="I32" s="16"/>
      <c r="J32" s="16"/>
      <c r="K32" s="16"/>
      <c r="L32" s="27"/>
      <c r="M32" s="28"/>
      <c r="N32" s="33"/>
      <c r="O32" s="33"/>
    </row>
    <row r="33" spans="1:15" ht="15" customHeight="1" hidden="1">
      <c r="A33" s="30" t="s">
        <v>44</v>
      </c>
      <c r="B33" s="31"/>
      <c r="C33" s="32"/>
      <c r="D33" s="24"/>
      <c r="E33" s="25"/>
      <c r="F33" s="26" t="e">
        <f t="shared" si="0"/>
        <v>#DIV/0!</v>
      </c>
      <c r="G33" s="16" t="e">
        <f t="shared" si="2"/>
        <v>#DIV/0!</v>
      </c>
      <c r="H33" s="26" t="e">
        <f t="shared" si="1"/>
        <v>#DIV/0!</v>
      </c>
      <c r="I33" s="16"/>
      <c r="J33" s="16"/>
      <c r="K33" s="16"/>
      <c r="L33" s="27"/>
      <c r="M33" s="28"/>
      <c r="N33" s="33"/>
      <c r="O33" s="33"/>
    </row>
    <row r="34" spans="1:15" ht="15" customHeight="1" hidden="1">
      <c r="A34" s="30" t="s">
        <v>45</v>
      </c>
      <c r="B34" s="31"/>
      <c r="C34" s="32"/>
      <c r="D34" s="24"/>
      <c r="E34" s="25"/>
      <c r="F34" s="26" t="e">
        <f t="shared" si="0"/>
        <v>#DIV/0!</v>
      </c>
      <c r="G34" s="16" t="e">
        <f t="shared" si="2"/>
        <v>#DIV/0!</v>
      </c>
      <c r="H34" s="26" t="e">
        <f t="shared" si="1"/>
        <v>#DIV/0!</v>
      </c>
      <c r="I34" s="16"/>
      <c r="J34" s="16"/>
      <c r="K34" s="16"/>
      <c r="L34" s="27"/>
      <c r="M34" s="28"/>
      <c r="N34" s="33"/>
      <c r="O34" s="33"/>
    </row>
    <row r="35" spans="1:15" ht="12" customHeight="1" hidden="1">
      <c r="A35" s="52" t="s">
        <v>42</v>
      </c>
      <c r="B35" s="31"/>
      <c r="C35" s="32"/>
      <c r="D35" s="24"/>
      <c r="E35" s="25"/>
      <c r="F35" s="26" t="e">
        <f t="shared" si="0"/>
        <v>#DIV/0!</v>
      </c>
      <c r="G35" s="16" t="e">
        <f t="shared" si="2"/>
        <v>#DIV/0!</v>
      </c>
      <c r="H35" s="26" t="e">
        <f t="shared" si="1"/>
        <v>#DIV/0!</v>
      </c>
      <c r="I35" s="16"/>
      <c r="J35" s="16"/>
      <c r="K35" s="16"/>
      <c r="L35" s="27"/>
      <c r="M35" s="28"/>
      <c r="N35" s="33"/>
      <c r="O35" s="33"/>
    </row>
    <row r="36" spans="1:15" ht="15" customHeight="1" hidden="1">
      <c r="A36" s="53" t="s">
        <v>46</v>
      </c>
      <c r="B36" s="31" t="s">
        <v>47</v>
      </c>
      <c r="C36" s="32"/>
      <c r="D36" s="24"/>
      <c r="E36" s="25"/>
      <c r="F36" s="26" t="e">
        <f t="shared" si="0"/>
        <v>#DIV/0!</v>
      </c>
      <c r="G36" s="16" t="e">
        <f t="shared" si="2"/>
        <v>#DIV/0!</v>
      </c>
      <c r="H36" s="26" t="e">
        <f t="shared" si="1"/>
        <v>#DIV/0!</v>
      </c>
      <c r="I36" s="16"/>
      <c r="J36" s="16"/>
      <c r="K36" s="16"/>
      <c r="L36" s="27"/>
      <c r="M36" s="28"/>
      <c r="N36" s="33"/>
      <c r="O36" s="33"/>
    </row>
    <row r="37" spans="1:15" ht="15" customHeight="1" hidden="1">
      <c r="A37" s="53" t="s">
        <v>48</v>
      </c>
      <c r="B37" s="31" t="s">
        <v>49</v>
      </c>
      <c r="C37" s="32"/>
      <c r="D37" s="24"/>
      <c r="E37" s="25"/>
      <c r="F37" s="26" t="e">
        <f t="shared" si="0"/>
        <v>#DIV/0!</v>
      </c>
      <c r="G37" s="16" t="e">
        <f t="shared" si="2"/>
        <v>#DIV/0!</v>
      </c>
      <c r="H37" s="26" t="e">
        <f t="shared" si="1"/>
        <v>#DIV/0!</v>
      </c>
      <c r="I37" s="16"/>
      <c r="J37" s="16"/>
      <c r="K37" s="16"/>
      <c r="L37" s="27"/>
      <c r="M37" s="28"/>
      <c r="N37" s="33"/>
      <c r="O37" s="33"/>
    </row>
    <row r="38" spans="1:15" ht="15" customHeight="1" hidden="1">
      <c r="A38" s="53" t="s">
        <v>50</v>
      </c>
      <c r="B38" s="31"/>
      <c r="C38" s="32"/>
      <c r="D38" s="24"/>
      <c r="E38" s="25"/>
      <c r="F38" s="26" t="e">
        <f t="shared" si="0"/>
        <v>#DIV/0!</v>
      </c>
      <c r="G38" s="16" t="e">
        <f t="shared" si="2"/>
        <v>#DIV/0!</v>
      </c>
      <c r="H38" s="26" t="e">
        <f t="shared" si="1"/>
        <v>#DIV/0!</v>
      </c>
      <c r="I38" s="16"/>
      <c r="J38" s="16"/>
      <c r="K38" s="16"/>
      <c r="L38" s="27"/>
      <c r="M38" s="28"/>
      <c r="N38" s="33"/>
      <c r="O38" s="33"/>
    </row>
    <row r="39" spans="1:15" ht="15" customHeight="1">
      <c r="A39" s="51" t="s">
        <v>40</v>
      </c>
      <c r="B39" s="31"/>
      <c r="C39" s="36">
        <f>C40+C43</f>
        <v>4371.6</v>
      </c>
      <c r="D39" s="36">
        <f>D40+D43</f>
        <v>2583.7999999999997</v>
      </c>
      <c r="E39" s="36">
        <f>E40+E43</f>
        <v>7651.900000000001</v>
      </c>
      <c r="F39" s="26">
        <f t="shared" si="0"/>
        <v>296.1490827463427</v>
      </c>
      <c r="G39" s="36">
        <f>G42+G45+G47</f>
        <v>11483.511883784857</v>
      </c>
      <c r="H39" s="26">
        <f t="shared" si="1"/>
        <v>15311.349178379809</v>
      </c>
      <c r="I39" s="37">
        <f>I40+I43</f>
        <v>7901.3</v>
      </c>
      <c r="J39" s="36">
        <f>J42+J45+J47</f>
        <v>6664.645699999999</v>
      </c>
      <c r="K39" s="36">
        <f>K42+K45+K47</f>
        <v>6928.1930567</v>
      </c>
      <c r="L39" s="27"/>
      <c r="M39" s="28"/>
      <c r="N39" s="33"/>
      <c r="O39" s="33"/>
    </row>
    <row r="40" spans="1:15" s="19" customFormat="1" ht="15" customHeight="1">
      <c r="A40" s="51" t="s">
        <v>51</v>
      </c>
      <c r="B40" s="35" t="s">
        <v>52</v>
      </c>
      <c r="C40" s="36">
        <f>C41+C42</f>
        <v>736.5</v>
      </c>
      <c r="D40" s="36">
        <f>D41+D42</f>
        <v>322.1</v>
      </c>
      <c r="E40" s="36">
        <f>E41+E42</f>
        <v>712.5</v>
      </c>
      <c r="F40" s="16">
        <f t="shared" si="0"/>
        <v>221.20459484632102</v>
      </c>
      <c r="G40" s="36">
        <f>G41+G42</f>
        <v>1628.5082272586153</v>
      </c>
      <c r="H40" s="16">
        <f t="shared" si="1"/>
        <v>2171.344303011487</v>
      </c>
      <c r="I40" s="37">
        <f>I41+I42</f>
        <v>1778.3</v>
      </c>
      <c r="J40" s="37">
        <f>J41+J42</f>
        <v>1876.1064999999999</v>
      </c>
      <c r="K40" s="37">
        <f>K41+K42</f>
        <v>1979.2923575</v>
      </c>
      <c r="L40" s="38"/>
      <c r="M40" s="39"/>
      <c r="N40" s="40"/>
      <c r="O40" s="40"/>
    </row>
    <row r="41" spans="1:15" ht="15" customHeight="1" hidden="1">
      <c r="A41" s="53" t="s">
        <v>53</v>
      </c>
      <c r="B41" s="31"/>
      <c r="C41" s="32">
        <v>0.3</v>
      </c>
      <c r="D41" s="32"/>
      <c r="E41" s="36"/>
      <c r="F41" s="26"/>
      <c r="G41" s="36"/>
      <c r="H41" s="26"/>
      <c r="I41" s="37"/>
      <c r="J41" s="36"/>
      <c r="K41" s="36"/>
      <c r="L41" s="27"/>
      <c r="M41" s="28"/>
      <c r="N41" s="33"/>
      <c r="O41" s="33"/>
    </row>
    <row r="42" spans="1:15" ht="15" customHeight="1">
      <c r="A42" s="53" t="s">
        <v>42</v>
      </c>
      <c r="B42" s="31"/>
      <c r="C42" s="32">
        <v>736.2</v>
      </c>
      <c r="D42" s="24">
        <v>322.1</v>
      </c>
      <c r="E42" s="25">
        <v>712.5</v>
      </c>
      <c r="F42" s="26">
        <f t="shared" si="0"/>
        <v>221.20459484632102</v>
      </c>
      <c r="G42" s="26">
        <f>C42*F42/100</f>
        <v>1628.5082272586153</v>
      </c>
      <c r="H42" s="26"/>
      <c r="I42" s="26">
        <v>1778.3</v>
      </c>
      <c r="J42" s="26">
        <f>I42*105.5/100</f>
        <v>1876.1064999999999</v>
      </c>
      <c r="K42" s="26">
        <f>J42*105.5/100</f>
        <v>1979.2923575</v>
      </c>
      <c r="L42" s="27"/>
      <c r="M42" s="28"/>
      <c r="N42" s="33"/>
      <c r="O42" s="33"/>
    </row>
    <row r="43" spans="1:15" ht="15" customHeight="1">
      <c r="A43" s="51" t="s">
        <v>54</v>
      </c>
      <c r="B43" s="35" t="s">
        <v>55</v>
      </c>
      <c r="C43" s="36">
        <f>C44+C45+C46+C47</f>
        <v>3635.1</v>
      </c>
      <c r="D43" s="36">
        <f>D44+D45+D46+D47</f>
        <v>2261.7</v>
      </c>
      <c r="E43" s="36">
        <f>E44+E45+E46+E47</f>
        <v>6939.400000000001</v>
      </c>
      <c r="F43" s="26">
        <f t="shared" si="0"/>
        <v>306.8223018083743</v>
      </c>
      <c r="G43" s="16">
        <f>G44+G45+G46+G47</f>
        <v>9855.003656526242</v>
      </c>
      <c r="H43" s="16">
        <f t="shared" si="1"/>
        <v>13140.004875368322</v>
      </c>
      <c r="I43" s="16">
        <f>I44+I45+I47</f>
        <v>6123</v>
      </c>
      <c r="J43" s="16">
        <f>I43*105/100</f>
        <v>6429.15</v>
      </c>
      <c r="K43" s="16">
        <f>J43*105/100</f>
        <v>6750.6075</v>
      </c>
      <c r="L43" s="27"/>
      <c r="M43" s="28"/>
      <c r="N43" s="33"/>
      <c r="O43" s="33"/>
    </row>
    <row r="44" spans="1:15" ht="15" customHeight="1" hidden="1">
      <c r="A44" s="53" t="s">
        <v>56</v>
      </c>
      <c r="B44" s="31"/>
      <c r="C44" s="32"/>
      <c r="D44" s="24"/>
      <c r="E44" s="25"/>
      <c r="F44" s="26"/>
      <c r="G44" s="26"/>
      <c r="H44" s="26">
        <f t="shared" si="1"/>
        <v>0</v>
      </c>
      <c r="I44" s="26"/>
      <c r="J44" s="26">
        <f>I44*105/100</f>
        <v>0</v>
      </c>
      <c r="K44" s="26">
        <f>J44*105/100</f>
        <v>0</v>
      </c>
      <c r="L44" s="27"/>
      <c r="M44" s="28"/>
      <c r="N44" s="33"/>
      <c r="O44" s="33"/>
    </row>
    <row r="45" spans="1:15" ht="15" customHeight="1">
      <c r="A45" s="53" t="s">
        <v>57</v>
      </c>
      <c r="B45" s="31" t="s">
        <v>58</v>
      </c>
      <c r="C45" s="32">
        <v>1542.5</v>
      </c>
      <c r="D45" s="24">
        <v>1390.1</v>
      </c>
      <c r="E45" s="25">
        <v>5270.6</v>
      </c>
      <c r="F45" s="26">
        <f t="shared" si="0"/>
        <v>379.1525789511546</v>
      </c>
      <c r="G45" s="26">
        <f>C45*F45/100</f>
        <v>5848.42853032156</v>
      </c>
      <c r="H45" s="26">
        <f>G45/7*12</f>
        <v>10025.877480551246</v>
      </c>
      <c r="I45" s="26">
        <v>2478.4</v>
      </c>
      <c r="J45" s="26">
        <f>I45*106.3/100</f>
        <v>2634.5391999999997</v>
      </c>
      <c r="K45" s="26">
        <f>J45*105.1/100</f>
        <v>2768.9006992</v>
      </c>
      <c r="L45" s="27"/>
      <c r="M45" s="28"/>
      <c r="N45" s="33"/>
      <c r="O45" s="33"/>
    </row>
    <row r="46" spans="1:15" ht="15" customHeight="1" hidden="1">
      <c r="A46" s="53" t="s">
        <v>59</v>
      </c>
      <c r="B46" s="31"/>
      <c r="C46" s="32"/>
      <c r="D46" s="24"/>
      <c r="E46" s="25"/>
      <c r="F46" s="26"/>
      <c r="G46" s="26"/>
      <c r="H46" s="26">
        <f>G46/7*12</f>
        <v>0</v>
      </c>
      <c r="I46" s="26">
        <f>G46*107/100</f>
        <v>0</v>
      </c>
      <c r="J46" s="26">
        <f>I46*106.3/100</f>
        <v>0</v>
      </c>
      <c r="K46" s="26">
        <f>J46*105.1/100</f>
        <v>0</v>
      </c>
      <c r="L46" s="27"/>
      <c r="M46" s="28"/>
      <c r="N46" s="33"/>
      <c r="O46" s="33"/>
    </row>
    <row r="47" spans="1:15" ht="15" customHeight="1">
      <c r="A47" s="53" t="s">
        <v>60</v>
      </c>
      <c r="B47" s="31" t="s">
        <v>61</v>
      </c>
      <c r="C47" s="32">
        <v>2092.6</v>
      </c>
      <c r="D47" s="24">
        <v>871.6</v>
      </c>
      <c r="E47" s="25">
        <v>1668.8</v>
      </c>
      <c r="F47" s="26">
        <f t="shared" si="0"/>
        <v>191.46397430013766</v>
      </c>
      <c r="G47" s="26">
        <f>C47*F47/100</f>
        <v>4006.5751262046806</v>
      </c>
      <c r="H47" s="26">
        <f>G47/7*12</f>
        <v>6868.414502065167</v>
      </c>
      <c r="I47" s="26">
        <v>3644.6</v>
      </c>
      <c r="J47" s="26">
        <v>2154</v>
      </c>
      <c r="K47" s="26">
        <v>2180</v>
      </c>
      <c r="L47" s="27"/>
      <c r="M47" s="28"/>
      <c r="N47" s="33"/>
      <c r="O47" s="33"/>
    </row>
    <row r="48" spans="1:15" s="19" customFormat="1" ht="15" customHeight="1">
      <c r="A48" s="14" t="s">
        <v>62</v>
      </c>
      <c r="B48" s="20" t="s">
        <v>63</v>
      </c>
      <c r="C48" s="16">
        <f>C49+C50</f>
        <v>301</v>
      </c>
      <c r="D48" s="16">
        <f>D49+D50</f>
        <v>169.3</v>
      </c>
      <c r="E48" s="16">
        <f>E49+E50</f>
        <v>319</v>
      </c>
      <c r="F48" s="16">
        <f t="shared" si="0"/>
        <v>188.42291789722384</v>
      </c>
      <c r="G48" s="16">
        <f>G49+G50</f>
        <v>567.1529828706438</v>
      </c>
      <c r="H48" s="16">
        <f t="shared" si="1"/>
        <v>756.2039771608584</v>
      </c>
      <c r="I48" s="16">
        <f>I49+I50</f>
        <v>754.8</v>
      </c>
      <c r="J48" s="16">
        <f>J49+J50</f>
        <v>794.6665</v>
      </c>
      <c r="K48" s="16">
        <f>K49+K50</f>
        <v>836.6432824999999</v>
      </c>
      <c r="L48" s="38"/>
      <c r="M48" s="39"/>
      <c r="N48" s="33"/>
      <c r="O48" s="33"/>
    </row>
    <row r="49" spans="1:15" ht="15" customHeight="1">
      <c r="A49" s="30" t="s">
        <v>64</v>
      </c>
      <c r="B49" s="47" t="s">
        <v>65</v>
      </c>
      <c r="C49" s="24">
        <v>301</v>
      </c>
      <c r="D49" s="24">
        <v>169.3</v>
      </c>
      <c r="E49" s="25">
        <v>319</v>
      </c>
      <c r="F49" s="26">
        <f t="shared" si="0"/>
        <v>188.42291789722384</v>
      </c>
      <c r="G49" s="26">
        <f>C49*F49/100</f>
        <v>567.1529828706438</v>
      </c>
      <c r="H49" s="26">
        <f>E49/9*12</f>
        <v>425.3333333333333</v>
      </c>
      <c r="I49" s="26">
        <v>425.3</v>
      </c>
      <c r="J49" s="26">
        <f>I49*105.5/100</f>
        <v>448.6915</v>
      </c>
      <c r="K49" s="26">
        <f>J49*105.5/100</f>
        <v>473.3695325</v>
      </c>
      <c r="L49" s="27"/>
      <c r="M49" s="28"/>
      <c r="N49" s="33"/>
      <c r="O49" s="33"/>
    </row>
    <row r="50" spans="1:15" ht="15" customHeight="1">
      <c r="A50" s="21" t="s">
        <v>66</v>
      </c>
      <c r="B50" s="47"/>
      <c r="C50" s="24"/>
      <c r="D50" s="24"/>
      <c r="E50" s="25"/>
      <c r="F50" s="26"/>
      <c r="G50" s="26"/>
      <c r="H50" s="26">
        <f t="shared" si="1"/>
        <v>0</v>
      </c>
      <c r="I50" s="26">
        <v>329.5</v>
      </c>
      <c r="J50" s="26">
        <f>I50*105/100</f>
        <v>345.975</v>
      </c>
      <c r="K50" s="26">
        <f>J50*105/100</f>
        <v>363.27375</v>
      </c>
      <c r="L50" s="27"/>
      <c r="M50" s="28"/>
      <c r="N50" s="33"/>
      <c r="O50" s="33"/>
    </row>
    <row r="51" spans="1:15" s="19" customFormat="1" ht="15" customHeight="1">
      <c r="A51" s="51" t="s">
        <v>67</v>
      </c>
      <c r="B51" s="49"/>
      <c r="C51" s="50">
        <f>C52+C53+C54+C55</f>
        <v>7.7</v>
      </c>
      <c r="D51" s="50">
        <f>D52+D53+D54+D55</f>
        <v>1.5</v>
      </c>
      <c r="E51" s="50">
        <f>E52+E53+E54+E55</f>
        <v>17.7</v>
      </c>
      <c r="F51" s="16">
        <f>E51/D51*100</f>
        <v>1180</v>
      </c>
      <c r="G51" s="50">
        <f>G52+G53+G54+G55</f>
        <v>0</v>
      </c>
      <c r="H51" s="16">
        <f t="shared" si="1"/>
        <v>0</v>
      </c>
      <c r="I51" s="43">
        <f>I52+I53+I54+I55</f>
        <v>0</v>
      </c>
      <c r="J51" s="50">
        <f>J52+J53+J54+J55</f>
        <v>0</v>
      </c>
      <c r="K51" s="50">
        <f>K52+K53+K54+K55</f>
        <v>0</v>
      </c>
      <c r="L51" s="38"/>
      <c r="M51" s="39"/>
      <c r="N51" s="40"/>
      <c r="O51" s="40"/>
    </row>
    <row r="52" spans="1:15" ht="15" customHeight="1">
      <c r="A52" s="53" t="s">
        <v>68</v>
      </c>
      <c r="B52" s="49"/>
      <c r="C52" s="24">
        <v>7.7</v>
      </c>
      <c r="D52" s="24">
        <v>1.5</v>
      </c>
      <c r="E52" s="24">
        <v>17.7</v>
      </c>
      <c r="F52" s="26">
        <f>E52/D52*100</f>
        <v>1180</v>
      </c>
      <c r="G52" s="26"/>
      <c r="H52" s="26"/>
      <c r="I52" s="26">
        <f>G52*105/100</f>
        <v>0</v>
      </c>
      <c r="J52" s="26">
        <f aca="true" t="shared" si="3" ref="J52:K55">I52*105/100</f>
        <v>0</v>
      </c>
      <c r="K52" s="26">
        <f t="shared" si="3"/>
        <v>0</v>
      </c>
      <c r="L52" s="27"/>
      <c r="M52" s="28"/>
      <c r="N52" s="33"/>
      <c r="O52" s="33"/>
    </row>
    <row r="53" spans="1:15" ht="15" customHeight="1">
      <c r="A53" s="53" t="s">
        <v>69</v>
      </c>
      <c r="B53" s="49"/>
      <c r="C53" s="24"/>
      <c r="D53" s="24"/>
      <c r="E53" s="24"/>
      <c r="F53" s="26"/>
      <c r="G53" s="26"/>
      <c r="H53" s="26">
        <f t="shared" si="1"/>
        <v>0</v>
      </c>
      <c r="I53" s="26">
        <f>G53*105/100</f>
        <v>0</v>
      </c>
      <c r="J53" s="26">
        <f t="shared" si="3"/>
        <v>0</v>
      </c>
      <c r="K53" s="26">
        <f t="shared" si="3"/>
        <v>0</v>
      </c>
      <c r="L53" s="27"/>
      <c r="M53" s="28"/>
      <c r="N53" s="33"/>
      <c r="O53" s="33"/>
    </row>
    <row r="54" spans="1:15" ht="15" customHeight="1">
      <c r="A54" s="21" t="s">
        <v>70</v>
      </c>
      <c r="B54" s="47"/>
      <c r="C54" s="24"/>
      <c r="D54" s="24"/>
      <c r="E54" s="25"/>
      <c r="F54" s="26"/>
      <c r="G54" s="26"/>
      <c r="H54" s="26">
        <f t="shared" si="1"/>
        <v>0</v>
      </c>
      <c r="I54" s="26">
        <f>G54*105/100</f>
        <v>0</v>
      </c>
      <c r="J54" s="26">
        <f t="shared" si="3"/>
        <v>0</v>
      </c>
      <c r="K54" s="26">
        <f t="shared" si="3"/>
        <v>0</v>
      </c>
      <c r="L54" s="27"/>
      <c r="M54" s="28"/>
      <c r="N54" s="33"/>
      <c r="O54" s="33"/>
    </row>
    <row r="55" spans="1:15" ht="15" customHeight="1">
      <c r="A55" s="21" t="s">
        <v>71</v>
      </c>
      <c r="B55" s="47"/>
      <c r="C55" s="24"/>
      <c r="D55" s="24"/>
      <c r="E55" s="25"/>
      <c r="F55" s="26"/>
      <c r="G55" s="26"/>
      <c r="H55" s="26">
        <f t="shared" si="1"/>
        <v>0</v>
      </c>
      <c r="I55" s="26">
        <f>G55*105/100</f>
        <v>0</v>
      </c>
      <c r="J55" s="26">
        <f t="shared" si="3"/>
        <v>0</v>
      </c>
      <c r="K55" s="26">
        <f t="shared" si="3"/>
        <v>0</v>
      </c>
      <c r="L55" s="27"/>
      <c r="M55" s="28"/>
      <c r="N55" s="33"/>
      <c r="O55" s="33"/>
    </row>
    <row r="56" spans="1:15" s="19" customFormat="1" ht="15" customHeight="1">
      <c r="A56" s="14" t="s">
        <v>72</v>
      </c>
      <c r="B56" s="20" t="s">
        <v>73</v>
      </c>
      <c r="C56" s="16">
        <f>C57+C59+C60+C58</f>
        <v>1054.2</v>
      </c>
      <c r="D56" s="16">
        <f>D57+D59+D60</f>
        <v>886.9000000000001</v>
      </c>
      <c r="E56" s="16">
        <f>E57+E59+E60+E58</f>
        <v>602.5</v>
      </c>
      <c r="F56" s="16">
        <f aca="true" t="shared" si="4" ref="F56:F64">E56/D56*100</f>
        <v>67.93325064832563</v>
      </c>
      <c r="G56" s="16">
        <f>G57+G59+G60</f>
        <v>2688.511612272338</v>
      </c>
      <c r="H56" s="16">
        <f t="shared" si="1"/>
        <v>3584.6821496964503</v>
      </c>
      <c r="I56" s="16">
        <f>I57+I58+I59+I60</f>
        <v>3589.1000000000004</v>
      </c>
      <c r="J56" s="16">
        <f>J57+J59+J60</f>
        <v>642.926</v>
      </c>
      <c r="K56" s="16">
        <f>K57+K59+K60</f>
        <v>662.2137800000002</v>
      </c>
      <c r="L56" s="44"/>
      <c r="M56" s="45" t="e">
        <f>M57+M59+#REF!</f>
        <v>#REF!</v>
      </c>
      <c r="N56" s="45" t="e">
        <f>N57+N59+#REF!</f>
        <v>#REF!</v>
      </c>
      <c r="O56" s="45"/>
    </row>
    <row r="57" spans="1:15" ht="15" customHeight="1">
      <c r="A57" s="21" t="s">
        <v>74</v>
      </c>
      <c r="B57" s="31" t="s">
        <v>75</v>
      </c>
      <c r="C57" s="32">
        <v>3.4</v>
      </c>
      <c r="D57" s="24">
        <v>0.1</v>
      </c>
      <c r="E57" s="25">
        <v>67.6</v>
      </c>
      <c r="F57" s="26">
        <f>E57/D57*100</f>
        <v>67599.99999999999</v>
      </c>
      <c r="G57" s="26">
        <f>C57*F57/100</f>
        <v>2298.3999999999996</v>
      </c>
      <c r="H57" s="26">
        <f t="shared" si="1"/>
        <v>3064.533333333333</v>
      </c>
      <c r="I57" s="26"/>
      <c r="J57" s="26"/>
      <c r="K57" s="26"/>
      <c r="L57" s="27"/>
      <c r="M57" s="28"/>
      <c r="N57" s="33"/>
      <c r="O57" s="33"/>
    </row>
    <row r="58" spans="1:15" ht="15" customHeight="1">
      <c r="A58" s="21" t="s">
        <v>76</v>
      </c>
      <c r="B58" s="31"/>
      <c r="C58" s="32">
        <v>50</v>
      </c>
      <c r="D58" s="24"/>
      <c r="E58" s="25">
        <v>365.2</v>
      </c>
      <c r="F58" s="26"/>
      <c r="G58" s="26"/>
      <c r="H58" s="26"/>
      <c r="I58" s="26">
        <v>2805.9</v>
      </c>
      <c r="J58" s="26"/>
      <c r="K58" s="26"/>
      <c r="L58" s="27"/>
      <c r="M58" s="28"/>
      <c r="N58" s="33"/>
      <c r="O58" s="33"/>
    </row>
    <row r="59" spans="1:15" ht="15" customHeight="1">
      <c r="A59" s="21" t="s">
        <v>77</v>
      </c>
      <c r="B59" s="31" t="s">
        <v>78</v>
      </c>
      <c r="C59" s="32">
        <v>856.6</v>
      </c>
      <c r="D59" s="24">
        <v>826.2</v>
      </c>
      <c r="E59" s="25">
        <v>10.2</v>
      </c>
      <c r="F59" s="26">
        <f>E59/D59*100</f>
        <v>1.2345679012345678</v>
      </c>
      <c r="G59" s="26">
        <f>C59*F59/100</f>
        <v>10.57530864197531</v>
      </c>
      <c r="H59" s="26">
        <f>E59/9*12</f>
        <v>13.6</v>
      </c>
      <c r="I59" s="26">
        <v>624.2</v>
      </c>
      <c r="J59" s="26">
        <f>I59*103/100</f>
        <v>642.926</v>
      </c>
      <c r="K59" s="26">
        <f>J59*103/100</f>
        <v>662.2137800000002</v>
      </c>
      <c r="L59" s="27"/>
      <c r="M59" s="28"/>
      <c r="N59" s="33"/>
      <c r="O59" s="33"/>
    </row>
    <row r="60" spans="1:15" ht="15" customHeight="1">
      <c r="A60" s="21" t="s">
        <v>79</v>
      </c>
      <c r="B60" s="31"/>
      <c r="C60" s="32">
        <v>144.2</v>
      </c>
      <c r="D60" s="24">
        <v>60.6</v>
      </c>
      <c r="E60" s="25">
        <v>159.5</v>
      </c>
      <c r="F60" s="26">
        <f>E60/D60*100</f>
        <v>263.20132013201317</v>
      </c>
      <c r="G60" s="26">
        <f>C60*F60/100</f>
        <v>379.53630363036297</v>
      </c>
      <c r="H60" s="26">
        <f>E60/9*12</f>
        <v>212.66666666666666</v>
      </c>
      <c r="I60" s="26">
        <v>159</v>
      </c>
      <c r="J60" s="26"/>
      <c r="K60" s="26"/>
      <c r="L60" s="27"/>
      <c r="M60" s="28"/>
      <c r="N60" s="33"/>
      <c r="O60" s="33"/>
    </row>
    <row r="61" spans="1:15" s="19" customFormat="1" ht="15" customHeight="1">
      <c r="A61" s="14" t="s">
        <v>80</v>
      </c>
      <c r="B61" s="20" t="s">
        <v>81</v>
      </c>
      <c r="C61" s="16">
        <f>C62+C63+C64+C65+C66</f>
        <v>165.7</v>
      </c>
      <c r="D61" s="16">
        <f>D62+D63+D64+D65+D66</f>
        <v>112.5</v>
      </c>
      <c r="E61" s="16">
        <f>E62+E63+E64+E65+E66</f>
        <v>110.2</v>
      </c>
      <c r="F61" s="16">
        <f t="shared" si="4"/>
        <v>97.95555555555556</v>
      </c>
      <c r="G61" s="16">
        <f>G62+G63+G64+G65+G66</f>
        <v>203.59838214454416</v>
      </c>
      <c r="H61" s="16">
        <f t="shared" si="1"/>
        <v>271.4645095260589</v>
      </c>
      <c r="I61" s="16">
        <f>I62+I63+I64+I65+I66</f>
        <v>295.09999999999997</v>
      </c>
      <c r="J61" s="16">
        <f>J62+J63+J64+J65+J66</f>
        <v>313.69129999999996</v>
      </c>
      <c r="K61" s="16">
        <f>K62+K63+K64+K65+K66</f>
        <v>329.68955629999994</v>
      </c>
      <c r="L61" s="44"/>
      <c r="M61" s="45" t="e">
        <f>#REF!+M62+M63+M64+M65+M66</f>
        <v>#REF!</v>
      </c>
      <c r="N61" s="45" t="e">
        <f>#REF!+N62+N63+N64+N65+N66</f>
        <v>#REF!</v>
      </c>
      <c r="O61" s="45"/>
    </row>
    <row r="62" spans="1:15" ht="15" customHeight="1">
      <c r="A62" s="30" t="s">
        <v>82</v>
      </c>
      <c r="B62" s="31" t="s">
        <v>83</v>
      </c>
      <c r="C62" s="32">
        <v>6.1</v>
      </c>
      <c r="D62" s="32">
        <v>2.9</v>
      </c>
      <c r="E62" s="25">
        <v>9.8</v>
      </c>
      <c r="F62" s="26">
        <f t="shared" si="4"/>
        <v>337.93103448275866</v>
      </c>
      <c r="G62" s="26">
        <f>C62*F62/100</f>
        <v>20.61379310344828</v>
      </c>
      <c r="H62" s="26">
        <f>E62/9*12</f>
        <v>13.066666666666668</v>
      </c>
      <c r="I62" s="26">
        <v>29.7</v>
      </c>
      <c r="J62" s="26">
        <f>I62*106.3/100</f>
        <v>31.571099999999998</v>
      </c>
      <c r="K62" s="26">
        <f>J62*105.1/100</f>
        <v>33.181226099999996</v>
      </c>
      <c r="L62" s="27"/>
      <c r="M62" s="28"/>
      <c r="N62" s="33"/>
      <c r="O62" s="33"/>
    </row>
    <row r="63" spans="1:15" ht="15" customHeight="1">
      <c r="A63" s="30" t="s">
        <v>84</v>
      </c>
      <c r="B63" s="31" t="s">
        <v>85</v>
      </c>
      <c r="C63" s="32">
        <v>38.1</v>
      </c>
      <c r="D63" s="32">
        <v>37.1</v>
      </c>
      <c r="E63" s="25">
        <v>0.9</v>
      </c>
      <c r="F63" s="26">
        <f t="shared" si="4"/>
        <v>2.4258760107816713</v>
      </c>
      <c r="G63" s="26"/>
      <c r="H63" s="26">
        <f>E63/9*12</f>
        <v>1.2000000000000002</v>
      </c>
      <c r="I63" s="26">
        <v>1.5</v>
      </c>
      <c r="J63" s="26">
        <f>I63*106.3/100</f>
        <v>1.5944999999999998</v>
      </c>
      <c r="K63" s="26">
        <f>J63*105.1/100</f>
        <v>1.6758194999999998</v>
      </c>
      <c r="L63" s="27"/>
      <c r="M63" s="28"/>
      <c r="N63" s="33"/>
      <c r="O63" s="33"/>
    </row>
    <row r="64" spans="1:15" ht="15" customHeight="1">
      <c r="A64" s="30" t="s">
        <v>86</v>
      </c>
      <c r="B64" s="31" t="s">
        <v>87</v>
      </c>
      <c r="C64" s="32">
        <v>13.9</v>
      </c>
      <c r="D64" s="32">
        <v>13.9</v>
      </c>
      <c r="E64" s="25"/>
      <c r="F64" s="26">
        <f t="shared" si="4"/>
        <v>0</v>
      </c>
      <c r="G64" s="26"/>
      <c r="H64" s="26">
        <f>E64/9*12</f>
        <v>0</v>
      </c>
      <c r="I64" s="26">
        <f>H64*107/100</f>
        <v>0</v>
      </c>
      <c r="J64" s="26">
        <f>I64*106.3/100</f>
        <v>0</v>
      </c>
      <c r="K64" s="26">
        <f>J64*105.1/100</f>
        <v>0</v>
      </c>
      <c r="L64" s="27"/>
      <c r="M64" s="28"/>
      <c r="N64" s="33"/>
      <c r="O64" s="33"/>
    </row>
    <row r="65" spans="1:15" ht="15" customHeight="1">
      <c r="A65" s="30" t="s">
        <v>88</v>
      </c>
      <c r="B65" s="31" t="s">
        <v>89</v>
      </c>
      <c r="C65" s="32">
        <v>107.4</v>
      </c>
      <c r="D65" s="32">
        <v>58.4</v>
      </c>
      <c r="E65" s="25">
        <v>99.5</v>
      </c>
      <c r="F65" s="26">
        <f>E65/D65*100</f>
        <v>170.37671232876713</v>
      </c>
      <c r="G65" s="26">
        <f>C65*F65/100</f>
        <v>182.9845890410959</v>
      </c>
      <c r="H65" s="26">
        <f>E65/9*12</f>
        <v>132.66666666666666</v>
      </c>
      <c r="I65" s="26">
        <v>263.9</v>
      </c>
      <c r="J65" s="26">
        <f>I65*106.3/100</f>
        <v>280.5257</v>
      </c>
      <c r="K65" s="26">
        <f>J65*105.1/100</f>
        <v>294.83251069999994</v>
      </c>
      <c r="L65" s="27"/>
      <c r="M65" s="28"/>
      <c r="N65" s="33"/>
      <c r="O65" s="33"/>
    </row>
    <row r="66" spans="1:15" ht="15" customHeight="1">
      <c r="A66" s="30" t="s">
        <v>90</v>
      </c>
      <c r="B66" s="31" t="s">
        <v>91</v>
      </c>
      <c r="C66" s="32">
        <v>0.2</v>
      </c>
      <c r="D66" s="32">
        <v>0.2</v>
      </c>
      <c r="E66" s="25"/>
      <c r="F66" s="26">
        <f>E66/D66*100</f>
        <v>0</v>
      </c>
      <c r="G66" s="26">
        <f>C66*F66/100</f>
        <v>0</v>
      </c>
      <c r="H66" s="26">
        <f>E66/9*12</f>
        <v>0</v>
      </c>
      <c r="I66" s="26">
        <f>H66*107/100</f>
        <v>0</v>
      </c>
      <c r="J66" s="26">
        <f>I66*106.3/100</f>
        <v>0</v>
      </c>
      <c r="K66" s="26">
        <f>J66*105.1/100</f>
        <v>0</v>
      </c>
      <c r="L66" s="27"/>
      <c r="M66" s="28"/>
      <c r="N66" s="33"/>
      <c r="O66" s="33"/>
    </row>
    <row r="67" spans="1:15" s="19" customFormat="1" ht="15" customHeight="1" hidden="1">
      <c r="A67" s="14" t="s">
        <v>92</v>
      </c>
      <c r="B67" s="20" t="s">
        <v>93</v>
      </c>
      <c r="C67" s="16">
        <f>C68+C69+C70</f>
        <v>129.1</v>
      </c>
      <c r="D67" s="16">
        <f>D68+D69+D70</f>
        <v>129.1</v>
      </c>
      <c r="E67" s="16">
        <f>E68+E69+E70</f>
        <v>8.9</v>
      </c>
      <c r="F67" s="16">
        <f>E67/D67*100</f>
        <v>6.893880712625871</v>
      </c>
      <c r="G67" s="16">
        <f>G68+G69+G70</f>
        <v>8.9</v>
      </c>
      <c r="H67" s="26">
        <f t="shared" si="1"/>
        <v>11.866666666666667</v>
      </c>
      <c r="I67" s="16">
        <f>I68+I69+I70</f>
        <v>0</v>
      </c>
      <c r="J67" s="16">
        <f>J68+J69+J70</f>
        <v>0</v>
      </c>
      <c r="K67" s="16">
        <f>K68+K69+K70</f>
        <v>0</v>
      </c>
      <c r="L67" s="38"/>
      <c r="M67" s="39"/>
      <c r="N67" s="33"/>
      <c r="O67" s="33"/>
    </row>
    <row r="68" spans="1:15" ht="15" customHeight="1" hidden="1">
      <c r="A68" s="21" t="s">
        <v>94</v>
      </c>
      <c r="B68" s="31" t="s">
        <v>95</v>
      </c>
      <c r="C68" s="32"/>
      <c r="D68" s="32"/>
      <c r="E68" s="25"/>
      <c r="F68" s="26"/>
      <c r="G68" s="26"/>
      <c r="H68" s="26">
        <f t="shared" si="1"/>
        <v>0</v>
      </c>
      <c r="I68" s="16"/>
      <c r="J68" s="16"/>
      <c r="K68" s="16"/>
      <c r="L68" s="27"/>
      <c r="M68" s="28"/>
      <c r="N68" s="33"/>
      <c r="O68" s="33"/>
    </row>
    <row r="69" spans="1:15" ht="15" customHeight="1" hidden="1">
      <c r="A69" s="21" t="s">
        <v>96</v>
      </c>
      <c r="B69" s="31"/>
      <c r="C69" s="32"/>
      <c r="D69" s="32"/>
      <c r="E69" s="25"/>
      <c r="F69" s="26"/>
      <c r="G69" s="26"/>
      <c r="H69" s="26">
        <f t="shared" si="1"/>
        <v>0</v>
      </c>
      <c r="I69" s="16"/>
      <c r="J69" s="16"/>
      <c r="K69" s="16"/>
      <c r="L69" s="27"/>
      <c r="M69" s="28"/>
      <c r="N69" s="33"/>
      <c r="O69" s="33"/>
    </row>
    <row r="70" spans="1:15" ht="15" customHeight="1" hidden="1">
      <c r="A70" s="21" t="s">
        <v>97</v>
      </c>
      <c r="B70" s="31"/>
      <c r="C70" s="32">
        <v>129.1</v>
      </c>
      <c r="D70" s="32">
        <v>129.1</v>
      </c>
      <c r="E70" s="25">
        <v>8.9</v>
      </c>
      <c r="F70" s="26">
        <f>E70/D70*100</f>
        <v>6.893880712625871</v>
      </c>
      <c r="G70" s="26">
        <f>C70*F70/100</f>
        <v>8.9</v>
      </c>
      <c r="H70" s="26">
        <f t="shared" si="1"/>
        <v>11.866666666666667</v>
      </c>
      <c r="I70" s="16"/>
      <c r="J70" s="16"/>
      <c r="K70" s="16"/>
      <c r="L70" s="27"/>
      <c r="M70" s="28"/>
      <c r="N70" s="33"/>
      <c r="O70" s="33"/>
    </row>
    <row r="71" spans="1:15" ht="15" customHeight="1">
      <c r="A71" s="54" t="s">
        <v>98</v>
      </c>
      <c r="B71" s="20" t="s">
        <v>99</v>
      </c>
      <c r="C71" s="16">
        <f>C72+C73+C74</f>
        <v>83.5</v>
      </c>
      <c r="D71" s="16">
        <f>D72+D73+D74</f>
        <v>83.5</v>
      </c>
      <c r="E71" s="16">
        <f>E72+E73+E74</f>
        <v>123.9</v>
      </c>
      <c r="F71" s="16">
        <f>E71/D71*100</f>
        <v>148.38323353293416</v>
      </c>
      <c r="G71" s="16">
        <f>G72+G73+G74</f>
        <v>0</v>
      </c>
      <c r="H71" s="26">
        <f t="shared" si="1"/>
        <v>0</v>
      </c>
      <c r="I71" s="16">
        <f>I72+I73+I74</f>
        <v>130.8</v>
      </c>
      <c r="J71" s="16">
        <f>J72+J73+J74</f>
        <v>137.994</v>
      </c>
      <c r="K71" s="16">
        <f>K72+K73+K74</f>
        <v>145.451795</v>
      </c>
      <c r="L71" s="44"/>
      <c r="M71" s="45" t="e">
        <f>#REF!</f>
        <v>#REF!</v>
      </c>
      <c r="N71" s="45" t="e">
        <f>#REF!</f>
        <v>#REF!</v>
      </c>
      <c r="O71" s="45"/>
    </row>
    <row r="72" spans="1:16" ht="15" customHeight="1">
      <c r="A72" s="21" t="s">
        <v>100</v>
      </c>
      <c r="B72" s="31" t="s">
        <v>101</v>
      </c>
      <c r="C72" s="32">
        <v>76</v>
      </c>
      <c r="D72" s="24">
        <v>76</v>
      </c>
      <c r="E72" s="25">
        <v>98.9</v>
      </c>
      <c r="F72" s="26"/>
      <c r="G72" s="26"/>
      <c r="H72" s="26">
        <f>E72/9*12</f>
        <v>131.86666666666667</v>
      </c>
      <c r="I72" s="26">
        <v>105.8</v>
      </c>
      <c r="J72" s="26">
        <f>I72*105.5/100</f>
        <v>111.619</v>
      </c>
      <c r="K72" s="26">
        <f>J72*105.5/100</f>
        <v>117.758045</v>
      </c>
      <c r="L72" s="27"/>
      <c r="M72" s="28"/>
      <c r="N72" s="33"/>
      <c r="O72" s="55"/>
      <c r="P72" s="55"/>
    </row>
    <row r="73" spans="1:16" ht="15" customHeight="1">
      <c r="A73" s="21" t="s">
        <v>102</v>
      </c>
      <c r="B73" s="31"/>
      <c r="C73" s="32">
        <v>7.5</v>
      </c>
      <c r="D73" s="24">
        <v>7.5</v>
      </c>
      <c r="E73" s="25">
        <v>25</v>
      </c>
      <c r="F73" s="26"/>
      <c r="G73" s="26"/>
      <c r="H73" s="26">
        <f>E73/9*12</f>
        <v>33.33333333333333</v>
      </c>
      <c r="I73" s="26">
        <v>25</v>
      </c>
      <c r="J73" s="26">
        <f>I73*105.5/100</f>
        <v>26.375</v>
      </c>
      <c r="K73" s="26">
        <f>J73*105/100</f>
        <v>27.69375</v>
      </c>
      <c r="L73" s="27"/>
      <c r="M73" s="28"/>
      <c r="N73" s="33"/>
      <c r="O73" s="55"/>
      <c r="P73" s="55"/>
    </row>
    <row r="74" spans="1:15" ht="15" customHeight="1" hidden="1">
      <c r="A74" s="21" t="s">
        <v>103</v>
      </c>
      <c r="B74" s="31"/>
      <c r="C74" s="32"/>
      <c r="D74" s="32"/>
      <c r="E74" s="25"/>
      <c r="F74" s="26"/>
      <c r="G74" s="26"/>
      <c r="H74" s="26">
        <f t="shared" si="1"/>
        <v>0</v>
      </c>
      <c r="I74" s="16"/>
      <c r="J74" s="16"/>
      <c r="K74" s="16"/>
      <c r="L74" s="27"/>
      <c r="M74" s="28"/>
      <c r="N74" s="33"/>
      <c r="O74" s="33"/>
    </row>
    <row r="75" spans="1:15" s="19" customFormat="1" ht="15" customHeight="1">
      <c r="A75" s="14" t="s">
        <v>104</v>
      </c>
      <c r="B75" s="20" t="s">
        <v>105</v>
      </c>
      <c r="C75" s="16">
        <f>C76+C77+C78+C79+C80+C81+C83+C84+C85+C86+C87+C88+C89+C90+C91+C92</f>
        <v>1102.3</v>
      </c>
      <c r="D75" s="16">
        <f>D76+D77+D78+D79+D80+D81+D83+D84+D85+D86+D87+D88+D89+D90+D91+D92+D93</f>
        <v>835.5999999999999</v>
      </c>
      <c r="E75" s="16">
        <f>E76+E77+E78+E79+E80+E81+E83+E84+E85+E86+E87+E88+E89+E90+E91+E92</f>
        <v>716.6999999999999</v>
      </c>
      <c r="F75" s="16">
        <f>E75/D75*100</f>
        <v>85.77070368597415</v>
      </c>
      <c r="G75" s="16">
        <f>G76+G77+G78+G79+G80+G81+G82+G83+G84+G85+G86+G87+G88+G89+G90+G91+G92</f>
        <v>983.7723306922015</v>
      </c>
      <c r="H75" s="16">
        <f>H76+H77+H78+H79+H80+H81+H83+H84+H85+H86+H87+H88+H89+H90+H91+H92</f>
        <v>955.6000000000001</v>
      </c>
      <c r="I75" s="16">
        <f>I76+I77+I78+I79+I80+I81+I82+I83+I84+I85+I86+I87+I88+I89+I90+I91+I92</f>
        <v>961.5</v>
      </c>
      <c r="J75" s="16">
        <f>J76+J77+J78+J79+J80+J81+J82+J83+J84+J85+J86+J87+J88+J89+J90+J91+J92</f>
        <v>961.5</v>
      </c>
      <c r="K75" s="16">
        <f>K76+K77+K78+K79+K80+K81+K82+K83+K84+K85+K86+K87+K88+K89+K90+K91+K92</f>
        <v>961.5</v>
      </c>
      <c r="L75" s="17"/>
      <c r="M75" s="18">
        <f>M76+M77+M78+M79+M82+M83+M84+M85+M86+M87+M88+M92</f>
        <v>0</v>
      </c>
      <c r="N75" s="18">
        <f>N76+N77+N78+N79+N82+N83+N84+N85+N86+N87+N88+N92</f>
        <v>0</v>
      </c>
      <c r="O75" s="18"/>
    </row>
    <row r="76" spans="1:15" ht="15" customHeight="1">
      <c r="A76" s="30" t="s">
        <v>106</v>
      </c>
      <c r="B76" s="31"/>
      <c r="C76" s="32">
        <v>97.5</v>
      </c>
      <c r="D76" s="24">
        <v>73.8</v>
      </c>
      <c r="E76" s="25">
        <v>43.2</v>
      </c>
      <c r="F76" s="26">
        <f>E76/D76*100</f>
        <v>58.53658536585367</v>
      </c>
      <c r="G76" s="26">
        <f aca="true" t="shared" si="5" ref="G76:G81">C76*F76/100</f>
        <v>57.07317073170732</v>
      </c>
      <c r="H76" s="26">
        <f>E76/9*12</f>
        <v>57.60000000000001</v>
      </c>
      <c r="I76" s="26">
        <v>57.6</v>
      </c>
      <c r="J76" s="26">
        <f>I76*100/100</f>
        <v>57.6</v>
      </c>
      <c r="K76" s="26">
        <f>J76*100/100</f>
        <v>57.6</v>
      </c>
      <c r="L76" s="56"/>
      <c r="N76" s="57"/>
      <c r="O76" s="57"/>
    </row>
    <row r="77" spans="1:15" ht="15" customHeight="1">
      <c r="A77" s="21" t="s">
        <v>107</v>
      </c>
      <c r="B77" s="31"/>
      <c r="C77" s="32">
        <v>22.3</v>
      </c>
      <c r="D77" s="24">
        <v>17.4</v>
      </c>
      <c r="E77" s="25">
        <v>10</v>
      </c>
      <c r="F77" s="26">
        <f>E77/D77*100</f>
        <v>57.4712643678161</v>
      </c>
      <c r="G77" s="26">
        <f t="shared" si="5"/>
        <v>12.81609195402299</v>
      </c>
      <c r="H77" s="26">
        <f aca="true" t="shared" si="6" ref="H77:H92">E77/9*12</f>
        <v>13.333333333333334</v>
      </c>
      <c r="I77" s="26">
        <v>13.3</v>
      </c>
      <c r="J77" s="26">
        <f aca="true" t="shared" si="7" ref="J77:K92">I77*100/100</f>
        <v>13.3</v>
      </c>
      <c r="K77" s="26">
        <f t="shared" si="7"/>
        <v>13.3</v>
      </c>
      <c r="L77" s="56"/>
      <c r="N77" s="57"/>
      <c r="O77" s="57"/>
    </row>
    <row r="78" spans="1:15" ht="15" customHeight="1">
      <c r="A78" s="30" t="s">
        <v>108</v>
      </c>
      <c r="B78" s="31"/>
      <c r="C78" s="32">
        <v>41.8</v>
      </c>
      <c r="D78" s="24">
        <v>17.8</v>
      </c>
      <c r="E78" s="25">
        <v>46.2</v>
      </c>
      <c r="F78" s="26">
        <f>E78/D78*100</f>
        <v>259.5505617977528</v>
      </c>
      <c r="G78" s="26">
        <f t="shared" si="5"/>
        <v>108.49213483146066</v>
      </c>
      <c r="H78" s="26">
        <f t="shared" si="6"/>
        <v>61.60000000000001</v>
      </c>
      <c r="I78" s="26">
        <v>61.6</v>
      </c>
      <c r="J78" s="26">
        <f t="shared" si="7"/>
        <v>61.6</v>
      </c>
      <c r="K78" s="26">
        <f t="shared" si="7"/>
        <v>61.6</v>
      </c>
      <c r="L78" s="56"/>
      <c r="N78" s="57"/>
      <c r="O78" s="57"/>
    </row>
    <row r="79" spans="1:15" ht="15" customHeight="1">
      <c r="A79" s="30" t="s">
        <v>109</v>
      </c>
      <c r="B79" s="31"/>
      <c r="C79" s="32"/>
      <c r="D79" s="32"/>
      <c r="E79" s="25"/>
      <c r="F79" s="26"/>
      <c r="G79" s="26">
        <f t="shared" si="5"/>
        <v>0</v>
      </c>
      <c r="H79" s="26">
        <f t="shared" si="6"/>
        <v>0</v>
      </c>
      <c r="I79" s="26">
        <f aca="true" t="shared" si="8" ref="I79:I91">G79*100/100</f>
        <v>0</v>
      </c>
      <c r="J79" s="26">
        <f t="shared" si="7"/>
        <v>0</v>
      </c>
      <c r="K79" s="26">
        <f t="shared" si="7"/>
        <v>0</v>
      </c>
      <c r="L79" s="56"/>
      <c r="N79" s="57"/>
      <c r="O79" s="57"/>
    </row>
    <row r="80" spans="1:15" ht="15" customHeight="1">
      <c r="A80" s="30" t="s">
        <v>110</v>
      </c>
      <c r="B80" s="31"/>
      <c r="C80" s="32">
        <v>58</v>
      </c>
      <c r="D80" s="32">
        <v>38</v>
      </c>
      <c r="E80" s="25">
        <v>52.3</v>
      </c>
      <c r="F80" s="26">
        <f>E80/D80*100</f>
        <v>137.6315789473684</v>
      </c>
      <c r="G80" s="26">
        <f t="shared" si="5"/>
        <v>79.82631578947367</v>
      </c>
      <c r="H80" s="26">
        <f t="shared" si="6"/>
        <v>69.73333333333333</v>
      </c>
      <c r="I80" s="26">
        <v>69.7</v>
      </c>
      <c r="J80" s="26">
        <f t="shared" si="7"/>
        <v>69.7</v>
      </c>
      <c r="K80" s="26">
        <f t="shared" si="7"/>
        <v>69.7</v>
      </c>
      <c r="L80" s="56"/>
      <c r="N80" s="57"/>
      <c r="O80" s="57"/>
    </row>
    <row r="81" spans="1:15" ht="15" customHeight="1">
      <c r="A81" s="30" t="s">
        <v>111</v>
      </c>
      <c r="B81" s="31"/>
      <c r="C81" s="32"/>
      <c r="D81" s="32"/>
      <c r="E81" s="25"/>
      <c r="F81" s="26"/>
      <c r="G81" s="26">
        <f t="shared" si="5"/>
        <v>0</v>
      </c>
      <c r="H81" s="26">
        <f t="shared" si="6"/>
        <v>0</v>
      </c>
      <c r="I81" s="26">
        <f t="shared" si="8"/>
        <v>0</v>
      </c>
      <c r="J81" s="26">
        <f t="shared" si="7"/>
        <v>0</v>
      </c>
      <c r="K81" s="26">
        <f t="shared" si="7"/>
        <v>0</v>
      </c>
      <c r="L81" s="56"/>
      <c r="N81" s="57"/>
      <c r="O81" s="57"/>
    </row>
    <row r="82" spans="1:15" ht="15" customHeight="1" hidden="1">
      <c r="A82" s="21" t="s">
        <v>112</v>
      </c>
      <c r="B82" s="58"/>
      <c r="C82" s="25"/>
      <c r="D82" s="32"/>
      <c r="E82" s="25"/>
      <c r="F82" s="26" t="e">
        <f>E82/D82*100</f>
        <v>#DIV/0!</v>
      </c>
      <c r="G82" s="26"/>
      <c r="H82" s="26">
        <f t="shared" si="6"/>
        <v>0</v>
      </c>
      <c r="I82" s="26">
        <f t="shared" si="8"/>
        <v>0</v>
      </c>
      <c r="J82" s="26">
        <f t="shared" si="7"/>
        <v>0</v>
      </c>
      <c r="K82" s="26">
        <f t="shared" si="7"/>
        <v>0</v>
      </c>
      <c r="L82" s="56"/>
      <c r="N82" s="57"/>
      <c r="O82" s="57"/>
    </row>
    <row r="83" spans="1:15" ht="15" customHeight="1">
      <c r="A83" s="21" t="s">
        <v>113</v>
      </c>
      <c r="B83" s="58"/>
      <c r="C83" s="25">
        <v>103</v>
      </c>
      <c r="D83" s="32">
        <v>93</v>
      </c>
      <c r="E83" s="25">
        <v>113.6</v>
      </c>
      <c r="F83" s="26">
        <f>E83/D83*100</f>
        <v>122.1505376344086</v>
      </c>
      <c r="G83" s="26">
        <f>C83*F83/100</f>
        <v>125.81505376344084</v>
      </c>
      <c r="H83" s="26">
        <f t="shared" si="6"/>
        <v>151.46666666666667</v>
      </c>
      <c r="I83" s="26">
        <v>151.5</v>
      </c>
      <c r="J83" s="26">
        <f t="shared" si="7"/>
        <v>151.5</v>
      </c>
      <c r="K83" s="26">
        <f t="shared" si="7"/>
        <v>151.5</v>
      </c>
      <c r="L83" s="56"/>
      <c r="N83" s="57"/>
      <c r="O83" s="57"/>
    </row>
    <row r="84" spans="1:15" ht="15" customHeight="1">
      <c r="A84" s="21" t="s">
        <v>114</v>
      </c>
      <c r="B84" s="58"/>
      <c r="C84" s="25">
        <v>152</v>
      </c>
      <c r="D84" s="25">
        <v>126</v>
      </c>
      <c r="E84" s="25">
        <v>112</v>
      </c>
      <c r="F84" s="26">
        <f>E84/D84*100</f>
        <v>88.88888888888889</v>
      </c>
      <c r="G84" s="26">
        <f>C84*F84/100</f>
        <v>135.11111111111111</v>
      </c>
      <c r="H84" s="26">
        <f t="shared" si="6"/>
        <v>149.33333333333334</v>
      </c>
      <c r="I84" s="26">
        <v>149.3</v>
      </c>
      <c r="J84" s="26">
        <f t="shared" si="7"/>
        <v>149.3</v>
      </c>
      <c r="K84" s="26">
        <f t="shared" si="7"/>
        <v>149.3</v>
      </c>
      <c r="L84" s="56"/>
      <c r="N84" s="57"/>
      <c r="O84" s="57"/>
    </row>
    <row r="85" spans="1:15" ht="15" customHeight="1">
      <c r="A85" s="21" t="s">
        <v>115</v>
      </c>
      <c r="B85" s="58"/>
      <c r="C85" s="25">
        <v>16</v>
      </c>
      <c r="D85" s="25">
        <v>6</v>
      </c>
      <c r="E85" s="25">
        <v>39</v>
      </c>
      <c r="F85" s="26">
        <f>E85/D85*100</f>
        <v>650</v>
      </c>
      <c r="G85" s="26">
        <f>C85*F85/100</f>
        <v>104</v>
      </c>
      <c r="H85" s="26">
        <f t="shared" si="6"/>
        <v>52</v>
      </c>
      <c r="I85" s="26">
        <v>52</v>
      </c>
      <c r="J85" s="26">
        <f t="shared" si="7"/>
        <v>52</v>
      </c>
      <c r="K85" s="26">
        <f t="shared" si="7"/>
        <v>52</v>
      </c>
      <c r="L85" s="56"/>
      <c r="N85" s="57"/>
      <c r="O85" s="57"/>
    </row>
    <row r="86" spans="1:15" ht="15" customHeight="1">
      <c r="A86" s="30" t="s">
        <v>116</v>
      </c>
      <c r="B86" s="47"/>
      <c r="C86" s="24">
        <v>317.2</v>
      </c>
      <c r="D86" s="24">
        <v>263.4</v>
      </c>
      <c r="E86" s="25">
        <v>122.5</v>
      </c>
      <c r="F86" s="26">
        <f>E86/D86*100</f>
        <v>46.5072133637054</v>
      </c>
      <c r="G86" s="26">
        <f>C86*F86/100</f>
        <v>147.52088078967353</v>
      </c>
      <c r="H86" s="26">
        <f t="shared" si="6"/>
        <v>163.33333333333331</v>
      </c>
      <c r="I86" s="26">
        <v>163.3</v>
      </c>
      <c r="J86" s="26">
        <f t="shared" si="7"/>
        <v>163.3</v>
      </c>
      <c r="K86" s="26">
        <f t="shared" si="7"/>
        <v>163.3</v>
      </c>
      <c r="L86" s="56"/>
      <c r="N86" s="57"/>
      <c r="O86" s="57"/>
    </row>
    <row r="87" spans="1:15" ht="15" customHeight="1">
      <c r="A87" s="30" t="s">
        <v>117</v>
      </c>
      <c r="B87" s="47"/>
      <c r="C87" s="24"/>
      <c r="D87" s="24"/>
      <c r="E87" s="25"/>
      <c r="F87" s="26"/>
      <c r="G87" s="26"/>
      <c r="H87" s="26">
        <f t="shared" si="6"/>
        <v>0</v>
      </c>
      <c r="I87" s="26">
        <f t="shared" si="8"/>
        <v>0</v>
      </c>
      <c r="J87" s="26">
        <f t="shared" si="7"/>
        <v>0</v>
      </c>
      <c r="K87" s="26">
        <f t="shared" si="7"/>
        <v>0</v>
      </c>
      <c r="L87" s="56"/>
      <c r="N87" s="57"/>
      <c r="O87" s="57"/>
    </row>
    <row r="88" spans="1:15" ht="15" customHeight="1">
      <c r="A88" s="30" t="s">
        <v>118</v>
      </c>
      <c r="B88" s="31"/>
      <c r="C88" s="32">
        <v>5</v>
      </c>
      <c r="D88" s="24">
        <v>5</v>
      </c>
      <c r="E88" s="25">
        <v>105</v>
      </c>
      <c r="F88" s="26">
        <f>E88/D88*100</f>
        <v>2100</v>
      </c>
      <c r="G88" s="26">
        <f>C88*F88/100</f>
        <v>105</v>
      </c>
      <c r="H88" s="26">
        <f t="shared" si="6"/>
        <v>140</v>
      </c>
      <c r="I88" s="26">
        <v>140</v>
      </c>
      <c r="J88" s="26">
        <f t="shared" si="7"/>
        <v>140</v>
      </c>
      <c r="K88" s="26">
        <f t="shared" si="7"/>
        <v>140</v>
      </c>
      <c r="L88" s="56"/>
      <c r="N88" s="57"/>
      <c r="O88" s="57"/>
    </row>
    <row r="89" spans="1:15" ht="15" customHeight="1">
      <c r="A89" s="30" t="s">
        <v>119</v>
      </c>
      <c r="B89" s="31"/>
      <c r="C89" s="32"/>
      <c r="D89" s="24"/>
      <c r="E89" s="25"/>
      <c r="F89" s="26"/>
      <c r="G89" s="26"/>
      <c r="H89" s="26">
        <f t="shared" si="6"/>
        <v>0</v>
      </c>
      <c r="I89" s="26">
        <f t="shared" si="8"/>
        <v>0</v>
      </c>
      <c r="J89" s="26">
        <f t="shared" si="7"/>
        <v>0</v>
      </c>
      <c r="K89" s="26">
        <f t="shared" si="7"/>
        <v>0</v>
      </c>
      <c r="L89" s="56"/>
      <c r="N89" s="57"/>
      <c r="O89" s="57"/>
    </row>
    <row r="90" spans="1:15" ht="15" customHeight="1">
      <c r="A90" s="30" t="s">
        <v>120</v>
      </c>
      <c r="B90" s="31"/>
      <c r="C90" s="32"/>
      <c r="D90" s="24"/>
      <c r="E90" s="25"/>
      <c r="F90" s="26"/>
      <c r="G90" s="26"/>
      <c r="H90" s="26">
        <f t="shared" si="6"/>
        <v>0</v>
      </c>
      <c r="I90" s="26">
        <v>6</v>
      </c>
      <c r="J90" s="26">
        <f t="shared" si="7"/>
        <v>6</v>
      </c>
      <c r="K90" s="26">
        <f t="shared" si="7"/>
        <v>6</v>
      </c>
      <c r="L90" s="56"/>
      <c r="N90" s="57"/>
      <c r="O90" s="57"/>
    </row>
    <row r="91" spans="1:15" ht="15" customHeight="1">
      <c r="A91" s="30" t="s">
        <v>121</v>
      </c>
      <c r="B91" s="31"/>
      <c r="C91" s="32"/>
      <c r="D91" s="24"/>
      <c r="E91" s="25"/>
      <c r="F91" s="26"/>
      <c r="G91" s="26"/>
      <c r="H91" s="26">
        <f t="shared" si="6"/>
        <v>0</v>
      </c>
      <c r="I91" s="26">
        <f t="shared" si="8"/>
        <v>0</v>
      </c>
      <c r="J91" s="26">
        <f t="shared" si="7"/>
        <v>0</v>
      </c>
      <c r="K91" s="26">
        <f t="shared" si="7"/>
        <v>0</v>
      </c>
      <c r="L91" s="56"/>
      <c r="N91" s="57"/>
      <c r="O91" s="57"/>
    </row>
    <row r="92" spans="1:15" ht="15" customHeight="1">
      <c r="A92" s="30" t="s">
        <v>122</v>
      </c>
      <c r="B92" s="47"/>
      <c r="C92" s="24">
        <v>289.5</v>
      </c>
      <c r="D92" s="24">
        <v>195.2</v>
      </c>
      <c r="E92" s="25">
        <v>72.9</v>
      </c>
      <c r="F92" s="26">
        <f>E92/D92*100</f>
        <v>37.34631147540984</v>
      </c>
      <c r="G92" s="26">
        <f>C92*F92/100</f>
        <v>108.11757172131149</v>
      </c>
      <c r="H92" s="26">
        <f t="shared" si="6"/>
        <v>97.20000000000002</v>
      </c>
      <c r="I92" s="26">
        <f>11+16.5+69.7</f>
        <v>97.2</v>
      </c>
      <c r="J92" s="26">
        <f t="shared" si="7"/>
        <v>97.2</v>
      </c>
      <c r="K92" s="26">
        <f t="shared" si="7"/>
        <v>97.2</v>
      </c>
      <c r="L92" s="56"/>
      <c r="N92" s="57"/>
      <c r="O92" s="57"/>
    </row>
    <row r="93" spans="1:15" ht="15" customHeight="1">
      <c r="A93" s="34" t="s">
        <v>123</v>
      </c>
      <c r="B93" s="49"/>
      <c r="C93" s="50"/>
      <c r="D93" s="50"/>
      <c r="E93" s="43">
        <v>18.9</v>
      </c>
      <c r="F93" s="26"/>
      <c r="G93" s="26"/>
      <c r="H93" s="26"/>
      <c r="I93" s="26"/>
      <c r="J93" s="26"/>
      <c r="K93" s="26"/>
      <c r="L93" s="56"/>
      <c r="N93" s="57"/>
      <c r="O93" s="57"/>
    </row>
    <row r="94" spans="1:15" ht="15" customHeight="1">
      <c r="A94" s="59"/>
      <c r="B94" s="60"/>
      <c r="C94" s="61"/>
      <c r="D94" s="61"/>
      <c r="E94" s="62"/>
      <c r="F94" s="63"/>
      <c r="G94" s="63"/>
      <c r="H94" s="63"/>
      <c r="I94" s="63"/>
      <c r="J94" s="63"/>
      <c r="K94" s="63"/>
      <c r="N94" s="57"/>
      <c r="O94" s="57"/>
    </row>
    <row r="95" spans="5:15" ht="12.75">
      <c r="E95" s="66"/>
      <c r="F95" s="66"/>
      <c r="G95" s="66"/>
      <c r="H95" s="66"/>
      <c r="I95" s="67"/>
      <c r="K95" s="71"/>
      <c r="L95" s="71"/>
      <c r="M95" s="71"/>
      <c r="N95" s="71"/>
      <c r="O95" s="71"/>
    </row>
    <row r="96" spans="1:15" ht="15.75">
      <c r="A96" s="72" t="s">
        <v>124</v>
      </c>
      <c r="B96" s="72"/>
      <c r="C96" s="72"/>
      <c r="D96" s="72"/>
      <c r="E96" s="72"/>
      <c r="F96" s="72"/>
      <c r="G96" s="72"/>
      <c r="H96" s="72"/>
      <c r="I96" s="72"/>
      <c r="J96" s="72"/>
      <c r="K96" s="71"/>
      <c r="L96" s="71"/>
      <c r="M96" s="71"/>
      <c r="N96" s="71"/>
      <c r="O96" s="71"/>
    </row>
    <row r="97" spans="11:15" ht="39" customHeight="1">
      <c r="K97" s="71"/>
      <c r="L97" s="71"/>
      <c r="M97" s="71"/>
      <c r="N97" s="71"/>
      <c r="O97" s="71"/>
    </row>
    <row r="98" spans="2:15" ht="29.25" customHeight="1">
      <c r="B98" s="69"/>
      <c r="C98" s="69"/>
      <c r="D98" s="69"/>
      <c r="K98" s="71"/>
      <c r="L98" s="71"/>
      <c r="M98" s="71"/>
      <c r="N98" s="71"/>
      <c r="O98" s="71"/>
    </row>
    <row r="103" ht="12.75">
      <c r="I103" s="70"/>
    </row>
    <row r="104" ht="12.75">
      <c r="I104" s="70"/>
    </row>
    <row r="105" ht="12.75">
      <c r="I105" s="70"/>
    </row>
    <row r="106" ht="12.75">
      <c r="I106" s="70"/>
    </row>
    <row r="107" ht="12.75">
      <c r="I107" s="70"/>
    </row>
    <row r="108" ht="12.75">
      <c r="I108" s="70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70"/>
    </row>
  </sheetData>
  <sheetProtection/>
  <mergeCells count="14">
    <mergeCell ref="G5:H5"/>
    <mergeCell ref="I5:I6"/>
    <mergeCell ref="J5:J6"/>
    <mergeCell ref="K5:K6"/>
    <mergeCell ref="K95:O95"/>
    <mergeCell ref="A96:J96"/>
    <mergeCell ref="K96:O96"/>
    <mergeCell ref="K97:O97"/>
    <mergeCell ref="K98:O98"/>
    <mergeCell ref="A2:K2"/>
    <mergeCell ref="A5:A6"/>
    <mergeCell ref="C5:C6"/>
    <mergeCell ref="D5:E5"/>
    <mergeCell ref="F5:F6"/>
  </mergeCells>
  <printOptions/>
  <pageMargins left="0.5118110236220472" right="0.1968503937007874" top="0.2362204724409449" bottom="0.1968503937007874" header="0.2362204724409449" footer="0.196850393700787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2015-12-29T12:30:33Z</cp:lastPrinted>
  <dcterms:created xsi:type="dcterms:W3CDTF">2015-12-15T06:17:07Z</dcterms:created>
  <dcterms:modified xsi:type="dcterms:W3CDTF">2023-05-05T06:30:56Z</dcterms:modified>
  <cp:category/>
  <cp:version/>
  <cp:contentType/>
  <cp:contentStatus/>
</cp:coreProperties>
</file>